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P\OneDrive\Belgeler\"/>
    </mc:Choice>
  </mc:AlternateContent>
  <xr:revisionPtr revIDLastSave="0" documentId="13_ncr:1_{3C8F6C18-6D17-4C2D-8ED5-C08956FE90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İRİŞ" sheetId="1" r:id="rId1"/>
    <sheet name="1-KARIN ŞİRKETTE KALMASI" sheetId="2" r:id="rId2"/>
    <sheet name="2-NAKİT KAR DAĞITIM" sheetId="3" r:id="rId3"/>
    <sheet name="3-TAM DAĞITIM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" l="1"/>
  <c r="B8" i="2"/>
  <c r="B8" i="3"/>
  <c r="C74" i="4"/>
  <c r="B30" i="4"/>
  <c r="A22" i="4"/>
  <c r="A21" i="4"/>
  <c r="B20" i="4"/>
  <c r="A20" i="4"/>
  <c r="A19" i="4"/>
  <c r="B18" i="4"/>
  <c r="A18" i="4"/>
  <c r="B17" i="4"/>
  <c r="A17" i="4"/>
  <c r="B16" i="4"/>
  <c r="A16" i="4"/>
  <c r="B15" i="4"/>
  <c r="A15" i="4"/>
  <c r="B12" i="4"/>
  <c r="A12" i="4"/>
  <c r="B11" i="4"/>
  <c r="A11" i="4"/>
  <c r="A10" i="4"/>
  <c r="B9" i="4"/>
  <c r="A9" i="4"/>
  <c r="A8" i="4"/>
  <c r="B7" i="4"/>
  <c r="A7" i="4"/>
  <c r="B6" i="4"/>
  <c r="A6" i="4"/>
  <c r="B4" i="4"/>
  <c r="A4" i="4"/>
  <c r="A3" i="4"/>
  <c r="C88" i="3"/>
  <c r="C87" i="3"/>
  <c r="C86" i="3"/>
  <c r="C85" i="3"/>
  <c r="C58" i="3"/>
  <c r="B20" i="3"/>
  <c r="A20" i="3"/>
  <c r="A19" i="3"/>
  <c r="B18" i="3"/>
  <c r="C77" i="3" s="1"/>
  <c r="A18" i="3"/>
  <c r="B17" i="3"/>
  <c r="A17" i="3"/>
  <c r="D16" i="3"/>
  <c r="B16" i="3"/>
  <c r="A16" i="3"/>
  <c r="B15" i="3"/>
  <c r="A15" i="3"/>
  <c r="B12" i="3"/>
  <c r="A12" i="3"/>
  <c r="B11" i="3"/>
  <c r="A11" i="3"/>
  <c r="B10" i="3"/>
  <c r="B30" i="3" s="1"/>
  <c r="A10" i="3"/>
  <c r="B9" i="3"/>
  <c r="A9" i="3"/>
  <c r="A8" i="3"/>
  <c r="B7" i="3"/>
  <c r="A7" i="3"/>
  <c r="B6" i="3"/>
  <c r="A6" i="3"/>
  <c r="B4" i="3"/>
  <c r="A4" i="3"/>
  <c r="A3" i="3"/>
  <c r="C88" i="2"/>
  <c r="C87" i="2"/>
  <c r="C86" i="2"/>
  <c r="C85" i="2"/>
  <c r="C58" i="2"/>
  <c r="B30" i="2"/>
  <c r="B20" i="2"/>
  <c r="B18" i="2"/>
  <c r="C78" i="2" s="1"/>
  <c r="B17" i="2"/>
  <c r="D16" i="2"/>
  <c r="B16" i="2"/>
  <c r="B15" i="2"/>
  <c r="D15" i="2" s="1"/>
  <c r="B12" i="2"/>
  <c r="B11" i="2"/>
  <c r="B9" i="2"/>
  <c r="B7" i="2"/>
  <c r="B4" i="2"/>
  <c r="A4" i="2"/>
  <c r="A3" i="2"/>
  <c r="B21" i="1"/>
  <c r="C20" i="1"/>
  <c r="D17" i="2" l="1"/>
  <c r="B43" i="2"/>
  <c r="B19" i="3"/>
  <c r="B21" i="3" s="1"/>
  <c r="B22" i="3" s="1"/>
  <c r="B19" i="4"/>
  <c r="B21" i="4" s="1"/>
  <c r="B39" i="4"/>
  <c r="B19" i="2"/>
  <c r="B21" i="2" s="1"/>
  <c r="B22" i="2" s="1"/>
  <c r="D15" i="3"/>
  <c r="D17" i="3" s="1"/>
  <c r="B43" i="3"/>
  <c r="B45" i="2" l="1"/>
  <c r="B23" i="2"/>
  <c r="B23" i="3"/>
  <c r="B45" i="3"/>
  <c r="B40" i="4"/>
  <c r="B51" i="4"/>
  <c r="B56" i="3"/>
  <c r="B44" i="3"/>
  <c r="D18" i="3"/>
  <c r="D19" i="3" s="1"/>
  <c r="B44" i="2"/>
  <c r="D18" i="2"/>
  <c r="D19" i="2" s="1"/>
  <c r="B56" i="2"/>
  <c r="B22" i="4"/>
  <c r="B41" i="4" l="1"/>
  <c r="B26" i="4"/>
  <c r="B28" i="4" s="1"/>
  <c r="B29" i="4" s="1"/>
  <c r="B31" i="4" s="1"/>
  <c r="C52" i="4"/>
  <c r="B58" i="4"/>
  <c r="B26" i="3"/>
  <c r="B28" i="3" s="1"/>
  <c r="B29" i="3" s="1"/>
  <c r="B31" i="3" s="1"/>
  <c r="B32" i="3" s="1"/>
  <c r="B64" i="3"/>
  <c r="C57" i="3"/>
  <c r="C57" i="2"/>
  <c r="B64" i="2"/>
  <c r="C59" i="3"/>
  <c r="B66" i="3" s="1"/>
  <c r="C67" i="3" s="1"/>
  <c r="B73" i="3" s="1"/>
  <c r="B58" i="3"/>
  <c r="B61" i="3" s="1"/>
  <c r="B26" i="2"/>
  <c r="C59" i="2"/>
  <c r="B66" i="2" s="1"/>
  <c r="C67" i="2" s="1"/>
  <c r="B74" i="2" s="1"/>
  <c r="B58" i="2"/>
  <c r="B61" i="2" s="1"/>
  <c r="C61" i="2" l="1"/>
  <c r="B36" i="3"/>
  <c r="B48" i="3"/>
  <c r="B32" i="4"/>
  <c r="B44" i="4"/>
  <c r="B69" i="2"/>
  <c r="C65" i="2"/>
  <c r="C69" i="2" s="1"/>
  <c r="C59" i="4"/>
  <c r="B46" i="3"/>
  <c r="C74" i="3" s="1"/>
  <c r="B27" i="3"/>
  <c r="B47" i="3" s="1"/>
  <c r="C61" i="3"/>
  <c r="B46" i="2"/>
  <c r="C75" i="2" s="1"/>
  <c r="B27" i="2"/>
  <c r="B47" i="2" s="1"/>
  <c r="B42" i="4"/>
  <c r="C66" i="4" s="1"/>
  <c r="B27" i="4"/>
  <c r="B43" i="4" s="1"/>
  <c r="B28" i="2"/>
  <c r="B29" i="2" s="1"/>
  <c r="B31" i="2" s="1"/>
  <c r="C65" i="3"/>
  <c r="C69" i="3" s="1"/>
  <c r="B69" i="3"/>
  <c r="C54" i="4"/>
  <c r="B60" i="4" s="1"/>
  <c r="C61" i="4" s="1"/>
  <c r="B65" i="4" s="1"/>
  <c r="B53" i="4"/>
  <c r="B55" i="4" s="1"/>
  <c r="B86" i="3" l="1"/>
  <c r="D86" i="3" s="1"/>
  <c r="B38" i="3" s="1"/>
  <c r="B88" i="3"/>
  <c r="D88" i="3" s="1"/>
  <c r="B40" i="3" s="1"/>
  <c r="B71" i="4"/>
  <c r="B33" i="4"/>
  <c r="B45" i="4"/>
  <c r="C67" i="4" s="1"/>
  <c r="B33" i="3"/>
  <c r="B49" i="3"/>
  <c r="B34" i="4"/>
  <c r="B62" i="4"/>
  <c r="B48" i="2"/>
  <c r="B32" i="2"/>
  <c r="C55" i="4"/>
  <c r="C62" i="4"/>
  <c r="B87" i="3"/>
  <c r="E88" i="3" l="1"/>
  <c r="E86" i="3"/>
  <c r="B33" i="2"/>
  <c r="B49" i="2"/>
  <c r="B87" i="2"/>
  <c r="B36" i="2"/>
  <c r="C75" i="3"/>
  <c r="B85" i="3"/>
  <c r="B74" i="4"/>
  <c r="B76" i="4"/>
  <c r="B75" i="4"/>
  <c r="B35" i="4"/>
  <c r="B46" i="4" s="1"/>
  <c r="C68" i="4" s="1"/>
  <c r="D87" i="3"/>
  <c r="B39" i="3" s="1"/>
  <c r="B86" i="2"/>
  <c r="B88" i="2"/>
  <c r="B36" i="4" l="1"/>
  <c r="B47" i="4" s="1"/>
  <c r="C69" i="4" s="1"/>
  <c r="C70" i="4" s="1"/>
  <c r="B89" i="3"/>
  <c r="D85" i="3"/>
  <c r="E85" i="3" s="1"/>
  <c r="D87" i="2"/>
  <c r="B39" i="2" s="1"/>
  <c r="D88" i="2"/>
  <c r="B40" i="2" s="1"/>
  <c r="C76" i="2"/>
  <c r="B85" i="2"/>
  <c r="D86" i="2"/>
  <c r="B38" i="2" s="1"/>
  <c r="D74" i="4"/>
  <c r="E74" i="4" s="1"/>
  <c r="E87" i="3"/>
  <c r="D75" i="4"/>
  <c r="E75" i="4" s="1"/>
  <c r="D76" i="4"/>
  <c r="E76" i="4" s="1"/>
  <c r="C71" i="4" l="1"/>
  <c r="E86" i="2"/>
  <c r="E88" i="2"/>
  <c r="D85" i="2"/>
  <c r="E85" i="2" s="1"/>
  <c r="B89" i="2"/>
  <c r="E87" i="2"/>
  <c r="D89" i="3"/>
  <c r="B37" i="3"/>
  <c r="B41" i="3" s="1"/>
  <c r="B50" i="3" s="1"/>
  <c r="C76" i="3" s="1"/>
  <c r="E89" i="3"/>
  <c r="B51" i="3" s="1"/>
  <c r="C78" i="3" s="1"/>
  <c r="E89" i="2" l="1"/>
  <c r="B51" i="2" s="1"/>
  <c r="C79" i="2" s="1"/>
  <c r="C79" i="3"/>
  <c r="C81" i="3" s="1"/>
  <c r="B79" i="3"/>
  <c r="B81" i="3" s="1"/>
  <c r="B37" i="2"/>
  <c r="B41" i="2" s="1"/>
  <c r="B50" i="2" s="1"/>
  <c r="C77" i="2" s="1"/>
  <c r="D89" i="2"/>
  <c r="B80" i="2" l="1"/>
  <c r="B82" i="2" s="1"/>
  <c r="C80" i="2"/>
  <c r="C82" i="2" s="1"/>
</calcChain>
</file>

<file path=xl/sharedStrings.xml><?xml version="1.0" encoding="utf-8"?>
<sst xmlns="http://schemas.openxmlformats.org/spreadsheetml/2006/main" count="312" uniqueCount="139">
  <si>
    <t>KAR DAĞITIM TABLOSU</t>
  </si>
  <si>
    <t>Rasim Sezer</t>
  </si>
  <si>
    <t>S. M. Mali Müşavir &amp; Bağımsız Denetçi</t>
  </si>
  <si>
    <t>Brüt Kar Tutarına Göre Kar Dağıtımı ve Muhasebeleştirmesi</t>
  </si>
  <si>
    <t>FİRMA VE KAR DAĞITIM  BİLGİLERİ</t>
  </si>
  <si>
    <t>FİRMA ÜNVANI</t>
  </si>
  <si>
    <t>DAĞITIMA ESAS YIL</t>
  </si>
  <si>
    <t>KARARLAŞTIRILAN KAR DAĞITIM ORANI</t>
  </si>
  <si>
    <t>MÜKELLEF TÜRÜNE GÖRE HİSSEDAR ORAN DAĞILIMI</t>
  </si>
  <si>
    <t>GERÇEK KİŞİ PAYDAŞLARIN HİSSE ORANI TOP.</t>
  </si>
  <si>
    <t>TAM MÜKELLEF KURUM HİSSE ORANI TOP.</t>
  </si>
  <si>
    <t>DAR MÜKELLEF KURUM HİSSE ORANI TOP.</t>
  </si>
  <si>
    <t>VERGİDEN MUAF OLANLAR HİSSE  ORANI</t>
  </si>
  <si>
    <t>DAĞILIM ORAN KONTROL</t>
  </si>
  <si>
    <t>TABLO KULLANIM AÇIKLAMALARI</t>
  </si>
  <si>
    <t>1) Brüt Kar, Geçmiş Yıl Karları ve Fonlardan dağıtım oranlarına göre hesaplama yapar.</t>
  </si>
  <si>
    <t>2) Dağıtılan tutara göre yedek akçe ve stopaj hesaplar.</t>
  </si>
  <si>
    <t>3) Dağıtılan kar ve fon tutarına göre muhasebe kayıt örneği sunar.</t>
  </si>
  <si>
    <t>4) İlk Seçenek, kar dağıtımı yapılmaması halinde sadece yedek akçe ayrımı içerir. Diğeri ise paydaşlara  kar dağıtımı seçeneğidir.</t>
  </si>
  <si>
    <t>5) Tablo için gerekli temel rakamlar ve oranlar bu sayfa alt bölümünden girilmelidir.</t>
  </si>
  <si>
    <t>YÜRÜRLÜKTEKİ TEMEL ORANLAR                                                   FİRMA MALİ VERİLERİ</t>
  </si>
  <si>
    <t>KURUMLAR VERGİSİ ORANI</t>
  </si>
  <si>
    <t>ÖDENMİŞ SERMAYE</t>
  </si>
  <si>
    <t>GENEL STOPAJ ORANI</t>
  </si>
  <si>
    <t>DÖNEM BRÜT KAR'I</t>
  </si>
  <si>
    <t>TAM MÜKELLEF KURUM STOPAJ ORANI</t>
  </si>
  <si>
    <t>KKEG TOPLAMI</t>
  </si>
  <si>
    <t>DAR MÜKELLEF STOPAJ ORANI</t>
  </si>
  <si>
    <t>İNDİRİMLER TOPLAMI</t>
  </si>
  <si>
    <t>VERGİDEN MUAF OLANLAR STOPAJ ORANI</t>
  </si>
  <si>
    <t>M. ED. GEÇMİŞ YIL ZARARI</t>
  </si>
  <si>
    <t>MEVC. 1. TERİP YEDEK</t>
  </si>
  <si>
    <t>KÂR DAĞITIM TABLOSU</t>
  </si>
  <si>
    <t xml:space="preserve">DÖNEM </t>
  </si>
  <si>
    <t>Not: Renkli alanlar Formüllüdür.</t>
  </si>
  <si>
    <t>Ödenmiş Sermaye (500-501)</t>
  </si>
  <si>
    <t>Mevcut 1. Tertip Yasal Yedek Bakiye (540.01)</t>
  </si>
  <si>
    <t>Mevcut 2. Tertip Yasal Yedek Bakiye (540.02)</t>
  </si>
  <si>
    <t>Kâr Dağıtım Stopaj Oranı</t>
  </si>
  <si>
    <t xml:space="preserve">Dağıtım Oranı </t>
  </si>
  <si>
    <t>BİLGİ NOTU</t>
  </si>
  <si>
    <t xml:space="preserve">Bu sayfa tek seçenekli çalışır: Kar dağıtım Oran %0, 
%1 → 100 Seçeneği ikinci bölümdedir
</t>
  </si>
  <si>
    <t>Dağıtılabilir Geçmiş Yıl Kârları (570)</t>
  </si>
  <si>
    <t>Dağıtılabilir Fonlar (502-549)</t>
  </si>
  <si>
    <t>Vergi ve Net Kâr Hesabı (Cari Dönem)</t>
  </si>
  <si>
    <t>Kontrol: Dağıtılabilir Kâr (GYZ sonrası)</t>
  </si>
  <si>
    <t>Ticari Kâr (Cari Dönem)</t>
  </si>
  <si>
    <t>Net Dönem Kârı</t>
  </si>
  <si>
    <t>KKEG (+)</t>
  </si>
  <si>
    <t>(-) Geçmiş Yıl Zararı</t>
  </si>
  <si>
    <t>İndirimler (-)</t>
  </si>
  <si>
    <t>Vergi öncesi dağıtılabilir kar</t>
  </si>
  <si>
    <t>Geçmiş Yıl Zararları (580) (-)</t>
  </si>
  <si>
    <t>Kurumlar Vergisi</t>
  </si>
  <si>
    <t>Kurumlar Vergisi Matrahı</t>
  </si>
  <si>
    <t>Dağıtılabilir Dönem Kar'ı</t>
  </si>
  <si>
    <t>Kurumlar Vergisi Oranı</t>
  </si>
  <si>
    <t>Hesaplanan Kurumlar Vergisi</t>
  </si>
  <si>
    <t xml:space="preserve"> </t>
  </si>
  <si>
    <t>Vergi Sonrası Dönem  Net Kârı (590)</t>
  </si>
  <si>
    <t>Dağıtıma Esas Dönem  Net Kârı (GYZ mahsuplu)</t>
  </si>
  <si>
    <t>Yedek Akçeler ve Dağıtım</t>
  </si>
  <si>
    <t>Ayrılan 1. Tertip Yasal Yedek (540.01)</t>
  </si>
  <si>
    <t>TTK 519: I. tertip yasal yedek (net kârın %5’i), ödenmiş sermayenin %20’sine ulaşıncaya kadar ayrılır. II. tertip yasal yedek, dağıtılan (ilk %5’lik kısım dışındaki) tutarın %10’udur. Kâr payı; net dönem kârı ve serbest yedeklerden dağıtılır, geçmiş yıl zararları mahsup edilmelidir. Stopaj: Paydaş türüne göre uygulanır. Tam mükellef kurumlara dağıtımda stopaj yoktur.</t>
  </si>
  <si>
    <t>Dönem Sonu 1. Tertip Yasal Yedek (540.01)</t>
  </si>
  <si>
    <t>Cari Dönem Dağıtılabilir Net Kâr</t>
  </si>
  <si>
    <t>Dağıtım Havuzu (Cari + Geçmiş Kârlar + Fonlar)</t>
  </si>
  <si>
    <t>Dağıtım Oranı</t>
  </si>
  <si>
    <t>Ortaklara Dağıtılacak Kâr (Brüt)</t>
  </si>
  <si>
    <t>Ayrılan 2. Tertip Yasal Yedek (540.02)</t>
  </si>
  <si>
    <t>Dönem Sonu 2. Tertip Yasal Yedek (540.02)</t>
  </si>
  <si>
    <t>Paylara Göre Stopaj Dağılımı</t>
  </si>
  <si>
    <t>Stopaja Tabi Tutar (Brüt - 2. Tertip)</t>
  </si>
  <si>
    <t>Gerçek kişi</t>
  </si>
  <si>
    <t>Tam mükellef kurum</t>
  </si>
  <si>
    <t>Dar mükellef</t>
  </si>
  <si>
    <t>Vergiden Muaf Vakıf Stopaj Oranı</t>
  </si>
  <si>
    <t>Kâr Dağıtım Stopaj Toplamı</t>
  </si>
  <si>
    <t>ÖZET</t>
  </si>
  <si>
    <t>Ticari Kar- (690)</t>
  </si>
  <si>
    <t>Kurumlar vergisi Karşılığı</t>
  </si>
  <si>
    <t>Vergi Sonrası  Dönem Kârı (590)</t>
  </si>
  <si>
    <t>Dönem Ayrılan 1. Tertip Y. A. ( 540.01)</t>
  </si>
  <si>
    <t>Dönem Sonu Topl.  1. Tertip Y. A. ( 540.01)</t>
  </si>
  <si>
    <t>Brüt Dağıtım Tutarı</t>
  </si>
  <si>
    <t>Dönem Ayrılan 2. Tertip Y. A. (540.02)</t>
  </si>
  <si>
    <t>Stopaj Kesintisi</t>
  </si>
  <si>
    <t>Ortaklara Net Ödeme (331)</t>
  </si>
  <si>
    <t>MUHASEBE KAYDI (Mahsup Fişi)</t>
  </si>
  <si>
    <t>Hesap</t>
  </si>
  <si>
    <t>Borç</t>
  </si>
  <si>
    <t>Alacak</t>
  </si>
  <si>
    <t>691 Dönem Kârı Vergi ve Diğer Yasal Yük. Karşılıkları</t>
  </si>
  <si>
    <t>690 Dönem Kar veya Zararı</t>
  </si>
  <si>
    <t>692 Dönem Net Kar'ı veya Zararı</t>
  </si>
  <si>
    <t>FİŞ TOPLAMI</t>
  </si>
  <si>
    <t>370 Dönem Kârı Vergi ve Diğer Yasal Yük. Karşılıkları</t>
  </si>
  <si>
    <t>590 Dönem Net Kar'ı veya Zararı</t>
  </si>
  <si>
    <t>540.01 1. Tertip Yasal Yedek</t>
  </si>
  <si>
    <t>540.02 2. Tertip Yasal Yedek</t>
  </si>
  <si>
    <t>360 Ödenecek Vergi ve Fonlar (Stopaj)</t>
  </si>
  <si>
    <t>580 Mahsup Edilen Geçmiş Yıl Zararları</t>
  </si>
  <si>
    <t>331 Ortaklara Borçlar</t>
  </si>
  <si>
    <t>542 İhtiyari yedekler</t>
  </si>
  <si>
    <t>Paydaş Türü</t>
  </si>
  <si>
    <t>Brüt Dağıtım</t>
  </si>
  <si>
    <t>Stopaj Oranı</t>
  </si>
  <si>
    <t>Stopaj Tutarı</t>
  </si>
  <si>
    <t>Net Ödeme</t>
  </si>
  <si>
    <t>RASİM SEZER</t>
  </si>
  <si>
    <t>S.M. MALİ MÜŞAVİR &amp; BAĞIMSIZ DENETÇİ</t>
  </si>
  <si>
    <t xml:space="preserve">Bu sayfa çok seçenekli çalışır: Kar dağıtım Oran %1 → 100, 
%0 Seçeneği birinci bölümdedir
</t>
  </si>
  <si>
    <t>Kar Dağıtım Oranı</t>
  </si>
  <si>
    <t>Bilgi Notu</t>
  </si>
  <si>
    <t>Kâr Dağıtım Stopajı</t>
  </si>
  <si>
    <t>Ortaklara Ödenecek Net Kâr</t>
  </si>
  <si>
    <t>HAZIRLAYAN</t>
  </si>
  <si>
    <t>31/12 Yıl Sonu Kaydı</t>
  </si>
  <si>
    <t>30/04 Müteakip Yıl  Kaydı</t>
  </si>
  <si>
    <t>Muhtasar Beyan İcmali</t>
  </si>
  <si>
    <t>570/542 İhtiyari yedekler</t>
  </si>
  <si>
    <t>590/570 Dönem Net Kar'ı veya Zararı</t>
  </si>
  <si>
    <t>xxxxxxx</t>
  </si>
  <si>
    <t>Not:Tescilli Ödenmiş Sermaye… 500-501</t>
  </si>
  <si>
    <r>
      <rPr>
        <sz val="12"/>
        <color rgb="FF0070C0"/>
        <rFont val="Times New Roman"/>
        <family val="1"/>
        <charset val="162"/>
      </rPr>
      <t xml:space="preserve">Kar payı (temettü) dağıtıldığı her durumda ayrılır. </t>
    </r>
    <r>
      <rPr>
        <b/>
        <sz val="12"/>
        <color rgb="FF0070C0"/>
        <rFont val="Times New Roman"/>
        <family val="1"/>
        <charset val="162"/>
      </rPr>
      <t>Hesaplama Esası:</t>
    </r>
    <r>
      <rPr>
        <sz val="12"/>
        <color rgb="FF0070C0"/>
        <rFont val="Times New Roman"/>
        <family val="1"/>
        <charset val="162"/>
      </rPr>
      <t xml:space="preserve"> Ortaklara dağıtılmasına karar verilen dağıtılabilir kardan </t>
    </r>
    <r>
      <rPr>
        <b/>
        <sz val="12"/>
        <color rgb="FF0070C0"/>
        <rFont val="Times New Roman"/>
        <family val="1"/>
        <charset val="162"/>
      </rPr>
      <t xml:space="preserve">çıkarılmış/ödenmiş sermayenin %50’ini aşmamak kaydı ile </t>
    </r>
    <r>
      <rPr>
        <sz val="12"/>
        <color rgb="FF0070C0"/>
        <rFont val="Times New Roman"/>
        <family val="1"/>
        <charset val="162"/>
      </rPr>
      <t xml:space="preserve"> </t>
    </r>
    <r>
      <rPr>
        <b/>
        <sz val="12"/>
        <color rgb="FF0070C0"/>
        <rFont val="Times New Roman"/>
        <family val="1"/>
        <charset val="162"/>
      </rPr>
      <t>%10 oranında</t>
    </r>
    <r>
      <rPr>
        <sz val="12"/>
        <color rgb="FF0070C0"/>
        <rFont val="Times New Roman"/>
        <family val="1"/>
        <charset val="162"/>
      </rPr>
      <t xml:space="preserve"> hesaplanır. </t>
    </r>
  </si>
  <si>
    <t>540.01</t>
  </si>
  <si>
    <t>540.02</t>
  </si>
  <si>
    <t>MEVC. 2. TERİP YEDEK</t>
  </si>
  <si>
    <t>Not:Enf. Düzeltmesi dahil 1. Tertip</t>
  </si>
  <si>
    <t>Not:Enf. Düzeltmesi dahil 2. Tertip</t>
  </si>
  <si>
    <t>542-570</t>
  </si>
  <si>
    <t>DAĞITILACAK. GEÇM. YIL KARLARI</t>
  </si>
  <si>
    <t>DAĞITILACAK FONLAR</t>
  </si>
  <si>
    <t>570/590 Dönem Net Kar'ı veya Zararı</t>
  </si>
  <si>
    <t>TTK 519: I. tertip yasal yedek (Net kârdan %5’i), Ödenmiş sermayenin %20’sine ulaşıncaya kadar ayrılır. II. tertip yasal yedek, dağıtılan (ilk %5’lik kısım dışındaki) tutarın %10’udur. Kâr payı; net dönem kârı ve serbest yedeklerden dağıtılır, geçmiş yıl zararları mahsup edilmelidir. Stopaj: Paydaş türüne göre uygulanır. Tam mükellef kurumlara dağıtımda stopaj yoktur.</t>
  </si>
  <si>
    <t>500-501</t>
  </si>
  <si>
    <t>Not:Vergi Öncesi Ticari Kar</t>
  </si>
  <si>
    <t>Mali Veriler</t>
  </si>
  <si>
    <t xml:space="preserve">Kar payı (temettü) dağıtıldığı her durumda ayrılır. Hesaplama Esası: Ortaklara dağıtılmasına karar verilen dağıtılabilir kardan çıkarılmış/ödenmiş sermayenin %50’ini aşmamak kaydı ile  %10 oranında hesaplanır.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</si>
</sst>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4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1"/>
      <color rgb="FFFF0000"/>
      <name val="Calibri"/>
      <family val="2"/>
      <charset val="162"/>
    </font>
    <font>
      <b/>
      <sz val="11"/>
      <name val="Calibri"/>
      <family val="2"/>
      <charset val="162"/>
    </font>
    <font>
      <sz val="11"/>
      <name val="Calibri"/>
      <family val="2"/>
      <charset val="16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162"/>
    </font>
    <font>
      <b/>
      <sz val="14"/>
      <name val="Calibri"/>
      <family val="2"/>
      <charset val="162"/>
    </font>
    <font>
      <b/>
      <sz val="12"/>
      <color rgb="FF0070C0"/>
      <name val="Calibri"/>
      <family val="2"/>
      <charset val="162"/>
    </font>
    <font>
      <b/>
      <sz val="11"/>
      <color rgb="FF0070C0"/>
      <name val="Calibri"/>
      <family val="2"/>
      <charset val="162"/>
      <scheme val="minor"/>
    </font>
    <font>
      <b/>
      <i/>
      <u/>
      <sz val="11"/>
      <color rgb="FF0070C0"/>
      <name val="Calibri"/>
      <family val="2"/>
      <charset val="162"/>
      <scheme val="minor"/>
    </font>
    <font>
      <b/>
      <i/>
      <sz val="11"/>
      <color rgb="FF0070C0"/>
      <name val="Calibri"/>
      <family val="2"/>
      <charset val="162"/>
    </font>
    <font>
      <b/>
      <sz val="20"/>
      <color rgb="FFFFFFFF"/>
      <name val="Calibri"/>
      <family val="2"/>
      <charset val="162"/>
    </font>
    <font>
      <b/>
      <sz val="12"/>
      <color rgb="FF0070C0"/>
      <name val="Calibri"/>
      <family val="2"/>
      <charset val="162"/>
      <scheme val="minor"/>
    </font>
    <font>
      <b/>
      <sz val="14"/>
      <color rgb="FFFFFFFF"/>
      <name val="Calibri"/>
      <family val="2"/>
    </font>
    <font>
      <sz val="14"/>
      <color theme="1"/>
      <name val="Calibri"/>
      <family val="2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20"/>
      <color rgb="FFFF0000"/>
      <name val="Calibri"/>
      <family val="2"/>
    </font>
    <font>
      <sz val="11"/>
      <color theme="2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70C0"/>
      <name val="Calibri"/>
      <family val="2"/>
      <scheme val="minor"/>
    </font>
    <font>
      <b/>
      <sz val="12"/>
      <color rgb="FF0070C0"/>
      <name val="Calibri"/>
      <family val="2"/>
    </font>
    <font>
      <sz val="12"/>
      <color rgb="FF00206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  <charset val="162"/>
      <scheme val="minor"/>
    </font>
    <font>
      <b/>
      <sz val="11"/>
      <color rgb="FF0070C0"/>
      <name val="Calibri"/>
      <family val="2"/>
      <charset val="162"/>
    </font>
    <font>
      <b/>
      <sz val="12"/>
      <color theme="0"/>
      <name val="Calibri"/>
      <family val="2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charset val="162"/>
      <scheme val="minor"/>
    </font>
    <font>
      <b/>
      <sz val="12"/>
      <color rgb="FF000000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8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Calibri"/>
      <family val="2"/>
    </font>
    <font>
      <b/>
      <i/>
      <sz val="11"/>
      <name val="Calibri"/>
      <family val="2"/>
      <charset val="162"/>
    </font>
    <font>
      <b/>
      <i/>
      <sz val="11"/>
      <name val="Calibri"/>
      <family val="2"/>
    </font>
    <font>
      <b/>
      <sz val="11"/>
      <name val="Calibri"/>
      <family val="2"/>
      <charset val="162"/>
    </font>
    <font>
      <i/>
      <sz val="9"/>
      <color rgb="FFFF0000"/>
      <name val="Calibri"/>
      <family val="2"/>
      <charset val="162"/>
    </font>
    <font>
      <b/>
      <sz val="12"/>
      <color rgb="FFFFFFFF"/>
      <name val="Calibri"/>
      <family val="2"/>
    </font>
    <font>
      <b/>
      <sz val="11"/>
      <name val="Calibri"/>
      <family val="2"/>
      <charset val="162"/>
    </font>
    <font>
      <b/>
      <sz val="12"/>
      <color theme="3"/>
      <name val="Calibri"/>
      <family val="2"/>
      <charset val="162"/>
      <scheme val="minor"/>
    </font>
    <font>
      <sz val="11"/>
      <color rgb="FF002060"/>
      <name val="Calibri"/>
      <family val="2"/>
      <charset val="162"/>
      <scheme val="minor"/>
    </font>
    <font>
      <b/>
      <sz val="12"/>
      <color rgb="FF0070C0"/>
      <name val="Times New Roman"/>
      <family val="1"/>
      <charset val="162"/>
    </font>
    <font>
      <sz val="12"/>
      <color rgb="FF0070C0"/>
      <name val="Times New Roman"/>
      <family val="1"/>
      <charset val="162"/>
    </font>
    <font>
      <sz val="8"/>
      <name val="Calibri"/>
      <family val="2"/>
      <scheme val="minor"/>
    </font>
    <font>
      <b/>
      <sz val="11"/>
      <color rgb="FF0070C0"/>
      <name val="Calibri"/>
      <family val="2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charset val="162"/>
      <scheme val="minor"/>
    </font>
    <font>
      <sz val="11"/>
      <color rgb="FFFF0000"/>
      <name val="Calibri"/>
      <family val="2"/>
    </font>
    <font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charset val="162"/>
      <scheme val="minor"/>
    </font>
    <font>
      <b/>
      <sz val="11"/>
      <color rgb="FFC00000"/>
      <name val="Calibri"/>
      <family val="2"/>
      <charset val="162"/>
    </font>
    <font>
      <sz val="14"/>
      <color rgb="FF00206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</patternFill>
    </fill>
    <fill>
      <patternFill patternType="solid">
        <fgColor rgb="FF1F4E78"/>
        <bgColor rgb="FF1F4E7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rgb="FF1F4E78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1F4E78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E1F2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499984740745262"/>
        <bgColor rgb="FF1F4E78"/>
      </patternFill>
    </fill>
  </fills>
  <borders count="41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 style="thin">
        <color rgb="FFCCCCCC"/>
      </right>
      <top/>
      <bottom/>
      <diagonal/>
    </border>
    <border>
      <left style="thin">
        <color rgb="FF999999"/>
      </left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999999"/>
      </right>
      <top style="thin">
        <color indexed="64"/>
      </top>
      <bottom style="thin">
        <color rgb="FF999999"/>
      </bottom>
      <diagonal/>
    </border>
  </borders>
  <cellStyleXfs count="1">
    <xf numFmtId="0" fontId="0" fillId="0" borderId="0"/>
  </cellStyleXfs>
  <cellXfs count="287">
    <xf numFmtId="0" fontId="0" fillId="0" borderId="0" xfId="0"/>
    <xf numFmtId="4" fontId="0" fillId="0" borderId="0" xfId="0" applyNumberFormat="1"/>
    <xf numFmtId="0" fontId="5" fillId="2" borderId="2" xfId="0" applyFont="1" applyFill="1" applyBorder="1" applyAlignment="1">
      <alignment horizontal="center"/>
    </xf>
    <xf numFmtId="4" fontId="4" fillId="4" borderId="2" xfId="0" applyNumberFormat="1" applyFont="1" applyFill="1" applyBorder="1"/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8" fillId="0" borderId="4" xfId="0" applyFont="1" applyBorder="1" applyAlignment="1" applyProtection="1">
      <alignment horizontal="left"/>
      <protection locked="0"/>
    </xf>
    <xf numFmtId="4" fontId="0" fillId="0" borderId="4" xfId="0" applyNumberFormat="1" applyBorder="1" applyAlignment="1" applyProtection="1">
      <alignment horizontal="right"/>
      <protection locked="0"/>
    </xf>
    <xf numFmtId="14" fontId="5" fillId="0" borderId="3" xfId="0" applyNumberFormat="1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4" fontId="0" fillId="0" borderId="2" xfId="0" applyNumberFormat="1" applyBorder="1" applyProtection="1">
      <protection locked="0"/>
    </xf>
    <xf numFmtId="0" fontId="7" fillId="5" borderId="2" xfId="0" applyFont="1" applyFill="1" applyBorder="1" applyAlignment="1">
      <alignment horizontal="center"/>
    </xf>
    <xf numFmtId="0" fontId="8" fillId="0" borderId="2" xfId="0" applyFont="1" applyBorder="1" applyAlignment="1" applyProtection="1">
      <alignment horizontal="left"/>
      <protection locked="0"/>
    </xf>
    <xf numFmtId="4" fontId="0" fillId="0" borderId="2" xfId="0" applyNumberForma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14" fontId="13" fillId="0" borderId="0" xfId="0" applyNumberFormat="1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4" fontId="0" fillId="7" borderId="1" xfId="0" applyNumberFormat="1" applyFill="1" applyBorder="1"/>
    <xf numFmtId="4" fontId="21" fillId="4" borderId="2" xfId="0" applyNumberFormat="1" applyFont="1" applyFill="1" applyBorder="1"/>
    <xf numFmtId="4" fontId="22" fillId="4" borderId="2" xfId="0" applyNumberFormat="1" applyFont="1" applyFill="1" applyBorder="1"/>
    <xf numFmtId="4" fontId="8" fillId="4" borderId="2" xfId="0" applyNumberFormat="1" applyFont="1" applyFill="1" applyBorder="1" applyAlignment="1">
      <alignment horizontal="right"/>
    </xf>
    <xf numFmtId="4" fontId="22" fillId="4" borderId="2" xfId="0" applyNumberFormat="1" applyFont="1" applyFill="1" applyBorder="1" applyAlignment="1">
      <alignment horizontal="right"/>
    </xf>
    <xf numFmtId="4" fontId="0" fillId="8" borderId="1" xfId="0" applyNumberFormat="1" applyFill="1" applyBorder="1"/>
    <xf numFmtId="0" fontId="25" fillId="14" borderId="13" xfId="0" applyFont="1" applyFill="1" applyBorder="1" applyAlignment="1">
      <alignment horizontal="center"/>
    </xf>
    <xf numFmtId="0" fontId="25" fillId="8" borderId="13" xfId="0" applyFont="1" applyFill="1" applyBorder="1"/>
    <xf numFmtId="0" fontId="0" fillId="8" borderId="13" xfId="0" applyFill="1" applyBorder="1"/>
    <xf numFmtId="4" fontId="0" fillId="15" borderId="1" xfId="0" applyNumberFormat="1" applyFill="1" applyBorder="1"/>
    <xf numFmtId="0" fontId="10" fillId="0" borderId="0" xfId="0" applyFont="1"/>
    <xf numFmtId="0" fontId="30" fillId="0" borderId="0" xfId="0" applyFont="1" applyProtection="1">
      <protection locked="0"/>
    </xf>
    <xf numFmtId="0" fontId="29" fillId="0" borderId="0" xfId="0" applyFont="1" applyAlignment="1" applyProtection="1">
      <alignment horizontal="left" vertical="center"/>
      <protection locked="0"/>
    </xf>
    <xf numFmtId="9" fontId="29" fillId="0" borderId="0" xfId="0" applyNumberFormat="1" applyFont="1" applyAlignment="1" applyProtection="1">
      <alignment horizontal="right" vertical="center"/>
      <protection locked="0"/>
    </xf>
    <xf numFmtId="0" fontId="38" fillId="0" borderId="0" xfId="0" applyFont="1"/>
    <xf numFmtId="0" fontId="32" fillId="0" borderId="10" xfId="0" applyFont="1" applyBorder="1" applyAlignment="1" applyProtection="1">
      <alignment horizontal="left" vertical="center"/>
      <protection locked="0"/>
    </xf>
    <xf numFmtId="4" fontId="44" fillId="0" borderId="10" xfId="0" applyNumberFormat="1" applyFont="1" applyBorder="1" applyAlignment="1" applyProtection="1">
      <alignment horizontal="left" vertical="center"/>
      <protection locked="0"/>
    </xf>
    <xf numFmtId="9" fontId="44" fillId="0" borderId="10" xfId="0" applyNumberFormat="1" applyFont="1" applyBorder="1" applyAlignment="1" applyProtection="1">
      <alignment horizontal="right" vertical="center"/>
      <protection locked="0"/>
    </xf>
    <xf numFmtId="0" fontId="45" fillId="0" borderId="0" xfId="0" applyFont="1" applyProtection="1">
      <protection locked="0"/>
    </xf>
    <xf numFmtId="0" fontId="46" fillId="0" borderId="0" xfId="0" applyFont="1" applyProtection="1">
      <protection locked="0"/>
    </xf>
    <xf numFmtId="4" fontId="14" fillId="7" borderId="20" xfId="0" applyNumberFormat="1" applyFont="1" applyFill="1" applyBorder="1"/>
    <xf numFmtId="4" fontId="14" fillId="7" borderId="21" xfId="0" applyNumberFormat="1" applyFont="1" applyFill="1" applyBorder="1"/>
    <xf numFmtId="0" fontId="35" fillId="7" borderId="20" xfId="0" applyFont="1" applyFill="1" applyBorder="1" applyAlignment="1">
      <alignment horizontal="center"/>
    </xf>
    <xf numFmtId="0" fontId="35" fillId="7" borderId="21" xfId="0" applyFont="1" applyFill="1" applyBorder="1" applyAlignment="1">
      <alignment horizontal="center"/>
    </xf>
    <xf numFmtId="0" fontId="10" fillId="0" borderId="2" xfId="0" applyFont="1" applyBorder="1" applyProtection="1">
      <protection locked="0"/>
    </xf>
    <xf numFmtId="4" fontId="10" fillId="0" borderId="2" xfId="0" applyNumberFormat="1" applyFont="1" applyBorder="1" applyProtection="1">
      <protection locked="0"/>
    </xf>
    <xf numFmtId="0" fontId="17" fillId="6" borderId="2" xfId="0" applyFont="1" applyFill="1" applyBorder="1" applyAlignment="1">
      <alignment horizontal="center" vertical="center"/>
    </xf>
    <xf numFmtId="14" fontId="5" fillId="0" borderId="2" xfId="0" applyNumberFormat="1" applyFont="1" applyBorder="1" applyAlignment="1" applyProtection="1">
      <alignment horizontal="center"/>
      <protection locked="0"/>
    </xf>
    <xf numFmtId="9" fontId="41" fillId="13" borderId="0" xfId="0" applyNumberFormat="1" applyFont="1" applyFill="1"/>
    <xf numFmtId="0" fontId="30" fillId="11" borderId="0" xfId="0" applyFont="1" applyFill="1"/>
    <xf numFmtId="0" fontId="36" fillId="11" borderId="0" xfId="0" applyFont="1" applyFill="1" applyAlignment="1">
      <alignment horizontal="left" vertical="center"/>
    </xf>
    <xf numFmtId="9" fontId="29" fillId="11" borderId="0" xfId="0" applyNumberFormat="1" applyFont="1" applyFill="1" applyAlignment="1">
      <alignment horizontal="right" vertical="center"/>
    </xf>
    <xf numFmtId="0" fontId="51" fillId="13" borderId="0" xfId="0" applyFont="1" applyFill="1"/>
    <xf numFmtId="0" fontId="10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11" fillId="9" borderId="4" xfId="0" applyFont="1" applyFill="1" applyBorder="1"/>
    <xf numFmtId="4" fontId="0" fillId="9" borderId="4" xfId="0" applyNumberFormat="1" applyFill="1" applyBorder="1"/>
    <xf numFmtId="0" fontId="0" fillId="9" borderId="1" xfId="0" applyFill="1" applyBorder="1"/>
    <xf numFmtId="4" fontId="0" fillId="9" borderId="1" xfId="0" applyNumberFormat="1" applyFill="1" applyBorder="1"/>
    <xf numFmtId="0" fontId="0" fillId="15" borderId="1" xfId="0" applyFill="1" applyBorder="1"/>
    <xf numFmtId="10" fontId="0" fillId="15" borderId="1" xfId="0" applyNumberFormat="1" applyFill="1" applyBorder="1"/>
    <xf numFmtId="0" fontId="0" fillId="0" borderId="13" xfId="0" applyBorder="1" applyProtection="1">
      <protection locked="0"/>
    </xf>
    <xf numFmtId="0" fontId="47" fillId="0" borderId="0" xfId="0" applyFont="1" applyProtection="1">
      <protection locked="0"/>
    </xf>
    <xf numFmtId="0" fontId="48" fillId="0" borderId="0" xfId="0" applyFont="1" applyProtection="1">
      <protection locked="0"/>
    </xf>
    <xf numFmtId="0" fontId="0" fillId="8" borderId="1" xfId="0" applyFill="1" applyBorder="1"/>
    <xf numFmtId="0" fontId="0" fillId="7" borderId="1" xfId="0" applyFill="1" applyBorder="1"/>
    <xf numFmtId="4" fontId="10" fillId="0" borderId="0" xfId="0" applyNumberFormat="1" applyFont="1" applyProtection="1">
      <protection locked="0"/>
    </xf>
    <xf numFmtId="14" fontId="7" fillId="5" borderId="2" xfId="0" applyNumberFormat="1" applyFont="1" applyFill="1" applyBorder="1" applyAlignment="1">
      <alignment horizontal="center"/>
    </xf>
    <xf numFmtId="4" fontId="8" fillId="0" borderId="2" xfId="0" applyNumberFormat="1" applyFont="1" applyBorder="1" applyAlignment="1" applyProtection="1">
      <alignment horizontal="right"/>
      <protection locked="0"/>
    </xf>
    <xf numFmtId="0" fontId="4" fillId="4" borderId="2" xfId="0" applyFont="1" applyFill="1" applyBorder="1"/>
    <xf numFmtId="4" fontId="4" fillId="0" borderId="2" xfId="0" applyNumberFormat="1" applyFont="1" applyBorder="1" applyAlignment="1" applyProtection="1">
      <alignment horizontal="right"/>
      <protection locked="0"/>
    </xf>
    <xf numFmtId="4" fontId="34" fillId="0" borderId="4" xfId="0" applyNumberFormat="1" applyFont="1" applyBorder="1" applyProtection="1">
      <protection locked="0"/>
    </xf>
    <xf numFmtId="4" fontId="34" fillId="0" borderId="13" xfId="0" applyNumberFormat="1" applyFont="1" applyBorder="1" applyProtection="1">
      <protection locked="0"/>
    </xf>
    <xf numFmtId="4" fontId="34" fillId="0" borderId="3" xfId="0" applyNumberFormat="1" applyFont="1" applyBorder="1" applyProtection="1">
      <protection locked="0"/>
    </xf>
    <xf numFmtId="4" fontId="4" fillId="0" borderId="0" xfId="0" applyNumberFormat="1" applyFont="1" applyProtection="1">
      <protection locked="0"/>
    </xf>
    <xf numFmtId="4" fontId="3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4" borderId="2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2" xfId="0" applyFont="1" applyFill="1" applyBorder="1"/>
    <xf numFmtId="4" fontId="0" fillId="0" borderId="13" xfId="0" applyNumberFormat="1" applyBorder="1" applyProtection="1">
      <protection locked="0"/>
    </xf>
    <xf numFmtId="10" fontId="0" fillId="0" borderId="13" xfId="0" applyNumberFormat="1" applyBorder="1" applyProtection="1">
      <protection locked="0"/>
    </xf>
    <xf numFmtId="0" fontId="2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0" fontId="35" fillId="7" borderId="24" xfId="0" applyFont="1" applyFill="1" applyBorder="1" applyAlignment="1">
      <alignment horizontal="center"/>
    </xf>
    <xf numFmtId="10" fontId="34" fillId="0" borderId="18" xfId="0" applyNumberFormat="1" applyFont="1" applyBorder="1" applyProtection="1">
      <protection locked="0"/>
    </xf>
    <xf numFmtId="10" fontId="34" fillId="0" borderId="22" xfId="0" applyNumberFormat="1" applyFont="1" applyBorder="1" applyProtection="1">
      <protection locked="0"/>
    </xf>
    <xf numFmtId="10" fontId="34" fillId="0" borderId="6" xfId="0" applyNumberFormat="1" applyFont="1" applyBorder="1" applyProtection="1">
      <protection locked="0"/>
    </xf>
    <xf numFmtId="4" fontId="14" fillId="7" borderId="24" xfId="0" applyNumberFormat="1" applyFont="1" applyFill="1" applyBorder="1"/>
    <xf numFmtId="0" fontId="34" fillId="0" borderId="2" xfId="0" applyFont="1" applyBorder="1" applyProtection="1">
      <protection locked="0"/>
    </xf>
    <xf numFmtId="4" fontId="34" fillId="0" borderId="2" xfId="0" applyNumberFormat="1" applyFont="1" applyBorder="1" applyProtection="1">
      <protection locked="0"/>
    </xf>
    <xf numFmtId="0" fontId="0" fillId="0" borderId="25" xfId="0" applyBorder="1" applyProtection="1">
      <protection locked="0"/>
    </xf>
    <xf numFmtId="0" fontId="34" fillId="0" borderId="26" xfId="0" applyFont="1" applyBorder="1" applyProtection="1">
      <protection locked="0"/>
    </xf>
    <xf numFmtId="4" fontId="34" fillId="0" borderId="26" xfId="0" applyNumberFormat="1" applyFont="1" applyBorder="1" applyProtection="1">
      <protection locked="0"/>
    </xf>
    <xf numFmtId="0" fontId="35" fillId="7" borderId="27" xfId="0" applyFont="1" applyFill="1" applyBorder="1" applyAlignment="1">
      <alignment horizontal="center"/>
    </xf>
    <xf numFmtId="0" fontId="35" fillId="7" borderId="28" xfId="0" applyFont="1" applyFill="1" applyBorder="1" applyAlignment="1">
      <alignment horizontal="center"/>
    </xf>
    <xf numFmtId="0" fontId="34" fillId="0" borderId="25" xfId="0" applyFont="1" applyBorder="1" applyProtection="1">
      <protection locked="0"/>
    </xf>
    <xf numFmtId="4" fontId="34" fillId="0" borderId="29" xfId="0" applyNumberFormat="1" applyFont="1" applyBorder="1" applyProtection="1">
      <protection locked="0"/>
    </xf>
    <xf numFmtId="0" fontId="34" fillId="7" borderId="27" xfId="0" applyFont="1" applyFill="1" applyBorder="1"/>
    <xf numFmtId="4" fontId="14" fillId="7" borderId="28" xfId="0" applyNumberFormat="1" applyFont="1" applyFill="1" applyBorder="1"/>
    <xf numFmtId="0" fontId="34" fillId="0" borderId="0" xfId="0" applyFont="1" applyProtection="1">
      <protection locked="0"/>
    </xf>
    <xf numFmtId="4" fontId="14" fillId="0" borderId="0" xfId="0" applyNumberFormat="1" applyFont="1" applyProtection="1">
      <protection locked="0"/>
    </xf>
    <xf numFmtId="0" fontId="17" fillId="18" borderId="2" xfId="0" applyFont="1" applyFill="1" applyBorder="1" applyAlignment="1">
      <alignment horizontal="center" vertical="center"/>
    </xf>
    <xf numFmtId="0" fontId="52" fillId="0" borderId="26" xfId="0" applyFont="1" applyBorder="1" applyProtection="1">
      <protection locked="0"/>
    </xf>
    <xf numFmtId="4" fontId="52" fillId="0" borderId="26" xfId="0" applyNumberFormat="1" applyFont="1" applyBorder="1" applyProtection="1">
      <protection locked="0"/>
    </xf>
    <xf numFmtId="10" fontId="52" fillId="0" borderId="18" xfId="0" applyNumberFormat="1" applyFont="1" applyBorder="1" applyProtection="1">
      <protection locked="0"/>
    </xf>
    <xf numFmtId="4" fontId="52" fillId="0" borderId="4" xfId="0" applyNumberFormat="1" applyFont="1" applyBorder="1" applyProtection="1">
      <protection locked="0"/>
    </xf>
    <xf numFmtId="0" fontId="52" fillId="0" borderId="2" xfId="0" applyFont="1" applyBorder="1" applyProtection="1">
      <protection locked="0"/>
    </xf>
    <xf numFmtId="4" fontId="52" fillId="0" borderId="2" xfId="0" applyNumberFormat="1" applyFont="1" applyBorder="1" applyProtection="1">
      <protection locked="0"/>
    </xf>
    <xf numFmtId="4" fontId="52" fillId="0" borderId="13" xfId="0" applyNumberFormat="1" applyFont="1" applyBorder="1" applyProtection="1">
      <protection locked="0"/>
    </xf>
    <xf numFmtId="10" fontId="52" fillId="0" borderId="22" xfId="0" applyNumberFormat="1" applyFont="1" applyBorder="1" applyProtection="1">
      <protection locked="0"/>
    </xf>
    <xf numFmtId="0" fontId="52" fillId="0" borderId="25" xfId="0" applyFont="1" applyBorder="1" applyProtection="1">
      <protection locked="0"/>
    </xf>
    <xf numFmtId="10" fontId="52" fillId="0" borderId="6" xfId="0" applyNumberFormat="1" applyFont="1" applyBorder="1" applyProtection="1">
      <protection locked="0"/>
    </xf>
    <xf numFmtId="4" fontId="52" fillId="0" borderId="29" xfId="0" applyNumberFormat="1" applyFont="1" applyBorder="1" applyProtection="1">
      <protection locked="0"/>
    </xf>
    <xf numFmtId="4" fontId="52" fillId="0" borderId="3" xfId="0" applyNumberFormat="1" applyFont="1" applyBorder="1" applyProtection="1">
      <protection locked="0"/>
    </xf>
    <xf numFmtId="0" fontId="11" fillId="9" borderId="2" xfId="0" applyFont="1" applyFill="1" applyBorder="1" applyProtection="1">
      <protection hidden="1"/>
    </xf>
    <xf numFmtId="4" fontId="0" fillId="9" borderId="2" xfId="0" applyNumberFormat="1" applyFill="1" applyBorder="1" applyProtection="1">
      <protection hidden="1"/>
    </xf>
    <xf numFmtId="0" fontId="0" fillId="9" borderId="2" xfId="0" applyFill="1" applyBorder="1" applyProtection="1">
      <protection hidden="1"/>
    </xf>
    <xf numFmtId="0" fontId="22" fillId="4" borderId="2" xfId="0" applyFont="1" applyFill="1" applyBorder="1" applyProtection="1">
      <protection hidden="1"/>
    </xf>
    <xf numFmtId="4" fontId="22" fillId="4" borderId="2" xfId="0" applyNumberFormat="1" applyFont="1" applyFill="1" applyBorder="1" applyProtection="1">
      <protection hidden="1"/>
    </xf>
    <xf numFmtId="0" fontId="22" fillId="3" borderId="2" xfId="0" applyFont="1" applyFill="1" applyBorder="1" applyProtection="1">
      <protection hidden="1"/>
    </xf>
    <xf numFmtId="4" fontId="22" fillId="3" borderId="2" xfId="0" applyNumberFormat="1" applyFont="1" applyFill="1" applyBorder="1" applyProtection="1">
      <protection hidden="1"/>
    </xf>
    <xf numFmtId="0" fontId="0" fillId="7" borderId="2" xfId="0" applyFill="1" applyBorder="1" applyProtection="1">
      <protection hidden="1"/>
    </xf>
    <xf numFmtId="4" fontId="0" fillId="7" borderId="2" xfId="0" applyNumberFormat="1" applyFill="1" applyBorder="1" applyProtection="1">
      <protection hidden="1"/>
    </xf>
    <xf numFmtId="0" fontId="0" fillId="17" borderId="2" xfId="0" applyFill="1" applyBorder="1" applyProtection="1">
      <protection hidden="1"/>
    </xf>
    <xf numFmtId="4" fontId="0" fillId="17" borderId="2" xfId="0" applyNumberFormat="1" applyFill="1" applyBorder="1" applyProtection="1">
      <protection hidden="1"/>
    </xf>
    <xf numFmtId="0" fontId="10" fillId="4" borderId="2" xfId="0" applyFont="1" applyFill="1" applyBorder="1" applyProtection="1">
      <protection hidden="1"/>
    </xf>
    <xf numFmtId="4" fontId="10" fillId="4" borderId="2" xfId="0" applyNumberFormat="1" applyFont="1" applyFill="1" applyBorder="1" applyProtection="1">
      <protection hidden="1"/>
    </xf>
    <xf numFmtId="0" fontId="10" fillId="15" borderId="2" xfId="0" applyFont="1" applyFill="1" applyBorder="1" applyProtection="1">
      <protection hidden="1"/>
    </xf>
    <xf numFmtId="4" fontId="10" fillId="15" borderId="2" xfId="0" applyNumberFormat="1" applyFont="1" applyFill="1" applyBorder="1" applyProtection="1">
      <protection hidden="1"/>
    </xf>
    <xf numFmtId="0" fontId="32" fillId="16" borderId="2" xfId="0" applyFont="1" applyFill="1" applyBorder="1" applyAlignment="1" applyProtection="1">
      <alignment horizontal="left"/>
      <protection hidden="1"/>
    </xf>
    <xf numFmtId="4" fontId="26" fillId="16" borderId="2" xfId="0" applyNumberFormat="1" applyFont="1" applyFill="1" applyBorder="1" applyProtection="1">
      <protection hidden="1"/>
    </xf>
    <xf numFmtId="0" fontId="33" fillId="16" borderId="2" xfId="0" applyFont="1" applyFill="1" applyBorder="1" applyAlignment="1" applyProtection="1">
      <alignment horizontal="left"/>
      <protection hidden="1"/>
    </xf>
    <xf numFmtId="4" fontId="10" fillId="16" borderId="2" xfId="0" applyNumberFormat="1" applyFont="1" applyFill="1" applyBorder="1" applyProtection="1">
      <protection hidden="1"/>
    </xf>
    <xf numFmtId="4" fontId="33" fillId="16" borderId="2" xfId="0" applyNumberFormat="1" applyFont="1" applyFill="1" applyBorder="1" applyAlignment="1" applyProtection="1">
      <alignment horizontal="right"/>
      <protection hidden="1"/>
    </xf>
    <xf numFmtId="0" fontId="33" fillId="16" borderId="2" xfId="0" applyFont="1" applyFill="1" applyBorder="1" applyProtection="1">
      <protection hidden="1"/>
    </xf>
    <xf numFmtId="4" fontId="10" fillId="16" borderId="2" xfId="0" applyNumberFormat="1" applyFont="1" applyFill="1" applyBorder="1" applyAlignment="1" applyProtection="1">
      <alignment horizontal="right"/>
      <protection hidden="1"/>
    </xf>
    <xf numFmtId="0" fontId="33" fillId="15" borderId="2" xfId="0" applyFont="1" applyFill="1" applyBorder="1" applyProtection="1">
      <protection hidden="1"/>
    </xf>
    <xf numFmtId="4" fontId="10" fillId="15" borderId="2" xfId="0" applyNumberFormat="1" applyFont="1" applyFill="1" applyBorder="1" applyAlignment="1" applyProtection="1">
      <alignment horizontal="right"/>
      <protection hidden="1"/>
    </xf>
    <xf numFmtId="0" fontId="33" fillId="3" borderId="2" xfId="0" applyFont="1" applyFill="1" applyBorder="1" applyProtection="1">
      <protection hidden="1"/>
    </xf>
    <xf numFmtId="4" fontId="10" fillId="3" borderId="2" xfId="0" applyNumberFormat="1" applyFont="1" applyFill="1" applyBorder="1" applyAlignment="1" applyProtection="1">
      <alignment horizontal="right"/>
      <protection hidden="1"/>
    </xf>
    <xf numFmtId="0" fontId="22" fillId="4" borderId="23" xfId="0" applyFont="1" applyFill="1" applyBorder="1" applyProtection="1">
      <protection hidden="1"/>
    </xf>
    <xf numFmtId="0" fontId="8" fillId="4" borderId="23" xfId="0" applyFont="1" applyFill="1" applyBorder="1" applyProtection="1">
      <protection hidden="1"/>
    </xf>
    <xf numFmtId="4" fontId="8" fillId="4" borderId="2" xfId="0" applyNumberFormat="1" applyFont="1" applyFill="1" applyBorder="1" applyProtection="1">
      <protection hidden="1"/>
    </xf>
    <xf numFmtId="0" fontId="0" fillId="0" borderId="2" xfId="0" applyBorder="1" applyProtection="1">
      <protection hidden="1"/>
    </xf>
    <xf numFmtId="4" fontId="0" fillId="0" borderId="2" xfId="0" applyNumberFormat="1" applyBorder="1" applyProtection="1">
      <protection hidden="1"/>
    </xf>
    <xf numFmtId="0" fontId="0" fillId="0" borderId="0" xfId="0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right"/>
      <protection hidden="1"/>
    </xf>
    <xf numFmtId="14" fontId="13" fillId="0" borderId="0" xfId="0" applyNumberFormat="1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7" fillId="18" borderId="2" xfId="0" applyFont="1" applyFill="1" applyBorder="1" applyAlignment="1" applyProtection="1">
      <alignment horizontal="center" vertical="center"/>
      <protection hidden="1"/>
    </xf>
    <xf numFmtId="14" fontId="7" fillId="5" borderId="2" xfId="0" applyNumberFormat="1" applyFont="1" applyFill="1" applyBorder="1" applyAlignment="1" applyProtection="1">
      <alignment horizontal="center"/>
      <protection hidden="1"/>
    </xf>
    <xf numFmtId="0" fontId="7" fillId="5" borderId="2" xfId="0" applyFont="1" applyFill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left"/>
      <protection hidden="1"/>
    </xf>
    <xf numFmtId="4" fontId="8" fillId="0" borderId="2" xfId="0" applyNumberFormat="1" applyFont="1" applyBorder="1" applyAlignment="1" applyProtection="1">
      <alignment horizontal="right"/>
      <protection hidden="1"/>
    </xf>
    <xf numFmtId="4" fontId="0" fillId="0" borderId="2" xfId="0" applyNumberFormat="1" applyBorder="1" applyAlignment="1" applyProtection="1">
      <alignment horizontal="right"/>
      <protection hidden="1"/>
    </xf>
    <xf numFmtId="4" fontId="33" fillId="0" borderId="2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wrapText="1"/>
    </xf>
    <xf numFmtId="0" fontId="28" fillId="0" borderId="0" xfId="0" applyFont="1"/>
    <xf numFmtId="0" fontId="24" fillId="11" borderId="0" xfId="0" applyFont="1" applyFill="1"/>
    <xf numFmtId="0" fontId="20" fillId="11" borderId="0" xfId="0" applyFont="1" applyFill="1" applyAlignment="1">
      <alignment horizontal="center"/>
    </xf>
    <xf numFmtId="0" fontId="27" fillId="3" borderId="0" xfId="0" applyFont="1" applyFill="1"/>
    <xf numFmtId="9" fontId="50" fillId="3" borderId="0" xfId="0" applyNumberFormat="1" applyFont="1" applyFill="1"/>
    <xf numFmtId="0" fontId="0" fillId="3" borderId="0" xfId="0" applyFill="1"/>
    <xf numFmtId="0" fontId="37" fillId="11" borderId="0" xfId="0" applyFont="1" applyFill="1"/>
    <xf numFmtId="0" fontId="39" fillId="11" borderId="0" xfId="0" applyFont="1" applyFill="1"/>
    <xf numFmtId="0" fontId="4" fillId="7" borderId="0" xfId="0" applyFont="1" applyFill="1"/>
    <xf numFmtId="0" fontId="31" fillId="0" borderId="9" xfId="0" applyFont="1" applyBorder="1"/>
    <xf numFmtId="0" fontId="31" fillId="0" borderId="0" xfId="0" applyFont="1"/>
    <xf numFmtId="4" fontId="1" fillId="0" borderId="0" xfId="0" applyNumberFormat="1" applyFont="1" applyProtection="1">
      <protection locked="0"/>
    </xf>
    <xf numFmtId="0" fontId="14" fillId="3" borderId="0" xfId="0" applyFont="1" applyFill="1"/>
    <xf numFmtId="0" fontId="57" fillId="3" borderId="0" xfId="0" applyFont="1" applyFill="1"/>
    <xf numFmtId="0" fontId="10" fillId="0" borderId="2" xfId="0" applyFont="1" applyBorder="1"/>
    <xf numFmtId="0" fontId="32" fillId="0" borderId="2" xfId="0" applyFont="1" applyBorder="1" applyAlignment="1">
      <alignment horizontal="left" vertical="center"/>
    </xf>
    <xf numFmtId="9" fontId="32" fillId="0" borderId="2" xfId="0" applyNumberFormat="1" applyFont="1" applyBorder="1" applyAlignment="1" applyProtection="1">
      <alignment horizontal="right" vertical="center"/>
      <protection locked="0"/>
    </xf>
    <xf numFmtId="0" fontId="33" fillId="11" borderId="2" xfId="0" applyFont="1" applyFill="1" applyBorder="1" applyAlignment="1" applyProtection="1">
      <alignment horizontal="center"/>
      <protection locked="0"/>
    </xf>
    <xf numFmtId="4" fontId="32" fillId="0" borderId="2" xfId="0" applyNumberFormat="1" applyFont="1" applyBorder="1" applyAlignment="1" applyProtection="1">
      <alignment horizontal="right" vertical="center"/>
      <protection locked="0"/>
    </xf>
    <xf numFmtId="0" fontId="56" fillId="0" borderId="2" xfId="0" applyFont="1" applyBorder="1" applyAlignment="1">
      <alignment horizontal="left" vertical="center"/>
    </xf>
    <xf numFmtId="4" fontId="56" fillId="0" borderId="2" xfId="0" applyNumberFormat="1" applyFont="1" applyBorder="1" applyAlignment="1" applyProtection="1">
      <alignment horizontal="right" vertical="center"/>
      <protection locked="0"/>
    </xf>
    <xf numFmtId="0" fontId="20" fillId="11" borderId="2" xfId="0" applyFont="1" applyFill="1" applyBorder="1" applyAlignment="1" applyProtection="1">
      <alignment horizontal="center"/>
      <protection locked="0"/>
    </xf>
    <xf numFmtId="0" fontId="58" fillId="3" borderId="2" xfId="0" applyFont="1" applyFill="1" applyBorder="1" applyProtection="1">
      <protection hidden="1"/>
    </xf>
    <xf numFmtId="4" fontId="58" fillId="3" borderId="2" xfId="0" applyNumberFormat="1" applyFont="1" applyFill="1" applyBorder="1" applyProtection="1">
      <protection hidden="1"/>
    </xf>
    <xf numFmtId="0" fontId="9" fillId="3" borderId="2" xfId="0" applyFont="1" applyFill="1" applyBorder="1" applyProtection="1">
      <protection hidden="1"/>
    </xf>
    <xf numFmtId="10" fontId="9" fillId="3" borderId="2" xfId="0" applyNumberFormat="1" applyFont="1" applyFill="1" applyBorder="1" applyProtection="1">
      <protection hidden="1"/>
    </xf>
    <xf numFmtId="4" fontId="9" fillId="3" borderId="2" xfId="0" applyNumberFormat="1" applyFont="1" applyFill="1" applyBorder="1" applyProtection="1">
      <protection hidden="1"/>
    </xf>
    <xf numFmtId="9" fontId="0" fillId="17" borderId="2" xfId="0" applyNumberFormat="1" applyFill="1" applyBorder="1" applyProtection="1">
      <protection hidden="1"/>
    </xf>
    <xf numFmtId="0" fontId="59" fillId="3" borderId="2" xfId="0" applyFont="1" applyFill="1" applyBorder="1" applyProtection="1">
      <protection hidden="1"/>
    </xf>
    <xf numFmtId="4" fontId="9" fillId="3" borderId="2" xfId="0" applyNumberFormat="1" applyFont="1" applyFill="1" applyBorder="1" applyAlignment="1" applyProtection="1">
      <alignment horizontal="right"/>
      <protection hidden="1"/>
    </xf>
    <xf numFmtId="0" fontId="6" fillId="3" borderId="39" xfId="0" applyFont="1" applyFill="1" applyBorder="1"/>
    <xf numFmtId="0" fontId="6" fillId="3" borderId="30" xfId="0" applyFont="1" applyFill="1" applyBorder="1"/>
    <xf numFmtId="0" fontId="62" fillId="4" borderId="2" xfId="0" applyFont="1" applyFill="1" applyBorder="1" applyProtection="1">
      <protection hidden="1"/>
    </xf>
    <xf numFmtId="4" fontId="62" fillId="4" borderId="2" xfId="0" applyNumberFormat="1" applyFont="1" applyFill="1" applyBorder="1" applyProtection="1">
      <protection hidden="1"/>
    </xf>
    <xf numFmtId="0" fontId="63" fillId="4" borderId="2" xfId="0" applyFont="1" applyFill="1" applyBorder="1" applyProtection="1">
      <protection hidden="1"/>
    </xf>
    <xf numFmtId="4" fontId="63" fillId="4" borderId="2" xfId="0" applyNumberFormat="1" applyFont="1" applyFill="1" applyBorder="1" applyProtection="1">
      <protection hidden="1"/>
    </xf>
    <xf numFmtId="0" fontId="61" fillId="3" borderId="2" xfId="0" applyFont="1" applyFill="1" applyBorder="1" applyProtection="1">
      <protection hidden="1"/>
    </xf>
    <xf numFmtId="4" fontId="61" fillId="3" borderId="2" xfId="0" applyNumberFormat="1" applyFont="1" applyFill="1" applyBorder="1" applyProtection="1">
      <protection hidden="1"/>
    </xf>
    <xf numFmtId="9" fontId="0" fillId="0" borderId="2" xfId="0" applyNumberFormat="1" applyBorder="1" applyProtection="1">
      <protection hidden="1"/>
    </xf>
    <xf numFmtId="0" fontId="19" fillId="12" borderId="0" xfId="0" applyFont="1" applyFill="1" applyAlignment="1">
      <alignment horizontal="left" vertical="center"/>
    </xf>
    <xf numFmtId="0" fontId="0" fillId="0" borderId="0" xfId="0"/>
    <xf numFmtId="0" fontId="40" fillId="7" borderId="7" xfId="0" applyFont="1" applyFill="1" applyBorder="1" applyAlignment="1">
      <alignment horizontal="left" vertical="center" wrapText="1"/>
    </xf>
    <xf numFmtId="0" fontId="0" fillId="0" borderId="8" xfId="0" applyBorder="1"/>
    <xf numFmtId="0" fontId="0" fillId="0" borderId="9" xfId="0" applyBorder="1"/>
    <xf numFmtId="0" fontId="0" fillId="0" borderId="0" xfId="0" applyProtection="1">
      <protection locked="0"/>
    </xf>
    <xf numFmtId="0" fontId="42" fillId="11" borderId="0" xfId="0" applyFont="1" applyFill="1" applyAlignment="1">
      <alignment horizontal="center"/>
    </xf>
    <xf numFmtId="0" fontId="43" fillId="11" borderId="0" xfId="0" applyFont="1" applyFill="1" applyAlignment="1">
      <alignment horizontal="center"/>
    </xf>
    <xf numFmtId="0" fontId="14" fillId="0" borderId="13" xfId="0" applyFont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17" fillId="6" borderId="2" xfId="0" applyFont="1" applyFill="1" applyBorder="1" applyAlignment="1" applyProtection="1">
      <alignment horizontal="center" vertical="center"/>
      <protection hidden="1"/>
    </xf>
    <xf numFmtId="0" fontId="0" fillId="0" borderId="23" xfId="0" applyBorder="1" applyProtection="1">
      <protection hidden="1"/>
    </xf>
    <xf numFmtId="0" fontId="17" fillId="6" borderId="12" xfId="0" applyFont="1" applyFill="1" applyBorder="1" applyAlignment="1" applyProtection="1">
      <alignment horizontal="center" vertical="center"/>
      <protection hidden="1"/>
    </xf>
    <xf numFmtId="0" fontId="0" fillId="0" borderId="11" xfId="0" applyBorder="1" applyProtection="1">
      <protection hidden="1"/>
    </xf>
    <xf numFmtId="0" fontId="49" fillId="6" borderId="0" xfId="0" applyFont="1" applyFill="1" applyAlignment="1" applyProtection="1">
      <alignment horizontal="left" vertical="center"/>
      <protection hidden="1"/>
    </xf>
    <xf numFmtId="0" fontId="0" fillId="0" borderId="0" xfId="0" applyProtection="1">
      <protection locked="0" hidden="1"/>
    </xf>
    <xf numFmtId="0" fontId="53" fillId="0" borderId="33" xfId="0" applyFont="1" applyBorder="1" applyAlignment="1">
      <alignment horizontal="left" vertical="top" wrapText="1"/>
    </xf>
    <xf numFmtId="0" fontId="28" fillId="0" borderId="32" xfId="0" applyFont="1" applyBorder="1" applyAlignment="1">
      <alignment horizontal="left" vertical="top" wrapText="1"/>
    </xf>
    <xf numFmtId="0" fontId="28" fillId="0" borderId="34" xfId="0" applyFont="1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17" fillId="6" borderId="2" xfId="0" applyFont="1" applyFill="1" applyBorder="1" applyAlignment="1">
      <alignment horizontal="center" vertical="center"/>
    </xf>
    <xf numFmtId="0" fontId="0" fillId="0" borderId="23" xfId="0" applyBorder="1" applyProtection="1">
      <protection locked="0"/>
    </xf>
    <xf numFmtId="0" fontId="17" fillId="6" borderId="12" xfId="0" applyFont="1" applyFill="1" applyBorder="1" applyAlignment="1">
      <alignment horizontal="center" vertical="center"/>
    </xf>
    <xf numFmtId="0" fontId="0" fillId="0" borderId="11" xfId="0" applyBorder="1" applyProtection="1">
      <protection locked="0"/>
    </xf>
    <xf numFmtId="0" fontId="19" fillId="6" borderId="12" xfId="0" applyFont="1" applyFill="1" applyBorder="1" applyAlignment="1" applyProtection="1">
      <alignment horizontal="center" vertical="center"/>
      <protection hidden="1"/>
    </xf>
    <xf numFmtId="0" fontId="60" fillId="0" borderId="11" xfId="0" applyFont="1" applyBorder="1" applyProtection="1">
      <protection hidden="1"/>
    </xf>
    <xf numFmtId="0" fontId="14" fillId="0" borderId="40" xfId="0" applyFont="1" applyBorder="1" applyAlignment="1" applyProtection="1">
      <alignment wrapText="1"/>
      <protection locked="0"/>
    </xf>
    <xf numFmtId="0" fontId="14" fillId="8" borderId="13" xfId="0" applyFont="1" applyFill="1" applyBorder="1" applyAlignment="1">
      <alignment wrapText="1"/>
    </xf>
    <xf numFmtId="0" fontId="17" fillId="6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23" fillId="10" borderId="12" xfId="0" applyFont="1" applyFill="1" applyBorder="1" applyAlignment="1">
      <alignment horizontal="center" vertical="center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15" xfId="0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14" fillId="0" borderId="32" xfId="0" applyFont="1" applyBorder="1" applyAlignment="1">
      <alignment horizontal="left" vertical="top" wrapText="1"/>
    </xf>
    <xf numFmtId="0" fontId="14" fillId="0" borderId="34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 vertical="top" wrapText="1"/>
    </xf>
    <xf numFmtId="0" fontId="4" fillId="0" borderId="32" xfId="0" applyFont="1" applyBorder="1" applyProtection="1">
      <protection locked="0"/>
    </xf>
    <xf numFmtId="0" fontId="4" fillId="0" borderId="34" xfId="0" applyFont="1" applyBorder="1" applyProtection="1">
      <protection locked="0"/>
    </xf>
    <xf numFmtId="0" fontId="4" fillId="0" borderId="35" xfId="0" applyFont="1" applyBorder="1" applyProtection="1">
      <protection locked="0"/>
    </xf>
    <xf numFmtId="0" fontId="4" fillId="0" borderId="31" xfId="0" applyFont="1" applyBorder="1" applyProtection="1">
      <protection locked="0"/>
    </xf>
    <xf numFmtId="0" fontId="4" fillId="0" borderId="36" xfId="0" applyFont="1" applyBorder="1" applyProtection="1">
      <protection locked="0"/>
    </xf>
    <xf numFmtId="0" fontId="4" fillId="0" borderId="37" xfId="0" applyFont="1" applyBorder="1" applyProtection="1">
      <protection locked="0"/>
    </xf>
    <xf numFmtId="0" fontId="4" fillId="0" borderId="38" xfId="0" applyFont="1" applyBorder="1" applyProtection="1">
      <protection locked="0"/>
    </xf>
    <xf numFmtId="0" fontId="64" fillId="0" borderId="0" xfId="0" applyFont="1" applyProtection="1">
      <protection locked="0"/>
    </xf>
    <xf numFmtId="0" fontId="65" fillId="0" borderId="7" xfId="0" applyFont="1" applyBorder="1" applyAlignment="1" applyProtection="1">
      <alignment horizontal="left" vertical="center" wrapText="1"/>
      <protection locked="0"/>
    </xf>
    <xf numFmtId="0" fontId="65" fillId="0" borderId="10" xfId="0" applyFont="1" applyBorder="1" applyAlignment="1" applyProtection="1">
      <alignment horizontal="left" vertical="center" wrapText="1"/>
      <protection locked="0"/>
    </xf>
    <xf numFmtId="0" fontId="60" fillId="0" borderId="8" xfId="0" applyFont="1" applyBorder="1" applyProtection="1">
      <protection locked="0"/>
    </xf>
    <xf numFmtId="0" fontId="60" fillId="0" borderId="0" xfId="0" applyFont="1" applyProtection="1">
      <protection locked="0"/>
    </xf>
    <xf numFmtId="0" fontId="66" fillId="0" borderId="0" xfId="0" applyFont="1" applyProtection="1">
      <protection locked="0"/>
    </xf>
    <xf numFmtId="0" fontId="65" fillId="0" borderId="10" xfId="0" applyFont="1" applyBorder="1" applyAlignment="1" applyProtection="1">
      <alignment horizontal="left" vertical="center"/>
      <protection locked="0"/>
    </xf>
    <xf numFmtId="0" fontId="65" fillId="0" borderId="10" xfId="0" applyFont="1" applyBorder="1" applyAlignment="1" applyProtection="1">
      <alignment horizontal="right" vertical="center"/>
      <protection locked="0"/>
    </xf>
    <xf numFmtId="0" fontId="66" fillId="0" borderId="0" xfId="0" applyFont="1" applyAlignment="1" applyProtection="1">
      <alignment horizontal="right"/>
      <protection locked="0"/>
    </xf>
    <xf numFmtId="9" fontId="65" fillId="0" borderId="10" xfId="0" applyNumberFormat="1" applyFont="1" applyBorder="1" applyAlignment="1" applyProtection="1">
      <alignment horizontal="right" vertical="center"/>
      <protection locked="0"/>
    </xf>
    <xf numFmtId="0" fontId="67" fillId="7" borderId="19" xfId="0" applyFont="1" applyFill="1" applyBorder="1" applyAlignment="1">
      <alignment horizontal="center"/>
    </xf>
    <xf numFmtId="0" fontId="68" fillId="0" borderId="0" xfId="0" applyFont="1"/>
    <xf numFmtId="0" fontId="68" fillId="0" borderId="19" xfId="0" applyFont="1" applyBorder="1"/>
    <xf numFmtId="4" fontId="68" fillId="0" borderId="0" xfId="0" applyNumberFormat="1" applyFont="1"/>
    <xf numFmtId="0" fontId="66" fillId="0" borderId="0" xfId="0" applyFont="1" applyProtection="1"/>
    <xf numFmtId="0" fontId="31" fillId="0" borderId="0" xfId="0" applyFont="1" applyProtection="1"/>
    <xf numFmtId="0" fontId="0" fillId="0" borderId="0" xfId="0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H13" sqref="H13"/>
    </sheetView>
  </sheetViews>
  <sheetFormatPr defaultRowHeight="15" x14ac:dyDescent="0.25"/>
  <cols>
    <col min="1" max="1" width="5" customWidth="1"/>
    <col min="2" max="2" width="53.140625" bestFit="1" customWidth="1"/>
    <col min="3" max="3" width="10.140625" customWidth="1"/>
    <col min="4" max="4" width="3.7109375" customWidth="1"/>
    <col min="6" max="6" width="31.42578125" bestFit="1" customWidth="1"/>
    <col min="7" max="7" width="19.140625" customWidth="1"/>
    <col min="8" max="8" width="36.7109375" bestFit="1" customWidth="1"/>
    <col min="11" max="11" width="29.7109375" bestFit="1" customWidth="1"/>
    <col min="12" max="12" width="5.85546875" bestFit="1" customWidth="1"/>
  </cols>
  <sheetData>
    <row r="1" spans="1:8" x14ac:dyDescent="0.25">
      <c r="A1" s="211" t="s">
        <v>0</v>
      </c>
      <c r="B1" s="206"/>
      <c r="C1" s="206"/>
      <c r="D1" s="206"/>
      <c r="E1" s="206"/>
      <c r="F1" s="206"/>
      <c r="G1" s="206"/>
    </row>
    <row r="2" spans="1:8" x14ac:dyDescent="0.25">
      <c r="A2" s="206"/>
      <c r="B2" s="206"/>
      <c r="C2" s="206"/>
      <c r="D2" s="206"/>
      <c r="E2" s="206"/>
      <c r="F2" s="206"/>
      <c r="G2" s="206"/>
    </row>
    <row r="3" spans="1:8" ht="21" x14ac:dyDescent="0.35">
      <c r="A3" s="280" t="s">
        <v>1</v>
      </c>
      <c r="B3" s="281"/>
      <c r="C3" s="281"/>
      <c r="D3" s="281"/>
      <c r="E3" s="281"/>
      <c r="F3" s="281"/>
      <c r="G3" s="282"/>
    </row>
    <row r="4" spans="1:8" ht="21" x14ac:dyDescent="0.35">
      <c r="A4" s="280" t="s">
        <v>2</v>
      </c>
      <c r="B4" s="281"/>
      <c r="C4" s="281"/>
      <c r="D4" s="281"/>
      <c r="E4" s="281"/>
      <c r="F4" s="281"/>
      <c r="G4" s="282"/>
    </row>
    <row r="5" spans="1:8" x14ac:dyDescent="0.25">
      <c r="A5" s="280" t="s">
        <v>3</v>
      </c>
      <c r="B5" s="281"/>
      <c r="C5" s="281"/>
      <c r="D5" s="281"/>
      <c r="E5" s="281"/>
      <c r="F5" s="281"/>
      <c r="G5" s="282"/>
    </row>
    <row r="6" spans="1:8" x14ac:dyDescent="0.25">
      <c r="A6" s="281"/>
      <c r="B6" s="281"/>
      <c r="C6" s="281"/>
      <c r="D6" s="281"/>
      <c r="E6" s="281"/>
      <c r="F6" s="281"/>
      <c r="G6" s="282"/>
    </row>
    <row r="7" spans="1:8" ht="21" x14ac:dyDescent="0.35">
      <c r="A7" s="283"/>
      <c r="B7" s="283"/>
      <c r="C7" s="283"/>
      <c r="D7" s="283"/>
      <c r="E7" s="283"/>
      <c r="F7" s="283"/>
      <c r="G7" s="283"/>
    </row>
    <row r="8" spans="1:8" ht="18.75" x14ac:dyDescent="0.3">
      <c r="A8" s="212" t="s">
        <v>4</v>
      </c>
      <c r="B8" s="206"/>
      <c r="C8" s="206"/>
      <c r="D8" s="206"/>
      <c r="E8" s="206"/>
      <c r="F8" s="206"/>
      <c r="G8" s="206"/>
    </row>
    <row r="9" spans="1:8" ht="18.75" x14ac:dyDescent="0.3">
      <c r="A9" s="270"/>
      <c r="B9" s="271" t="s">
        <v>5</v>
      </c>
      <c r="C9" s="272" t="s">
        <v>122</v>
      </c>
      <c r="D9" s="273"/>
      <c r="E9" s="273"/>
      <c r="F9" s="273"/>
      <c r="G9" s="273"/>
      <c r="H9" s="175"/>
    </row>
    <row r="10" spans="1:8" ht="18.75" x14ac:dyDescent="0.3">
      <c r="A10" s="274"/>
      <c r="B10" s="274"/>
      <c r="C10" s="275"/>
      <c r="D10" s="284"/>
      <c r="E10" s="284"/>
      <c r="F10" s="284"/>
      <c r="G10" s="284"/>
      <c r="H10" s="166"/>
    </row>
    <row r="11" spans="1:8" ht="18.75" x14ac:dyDescent="0.3">
      <c r="A11" s="270"/>
      <c r="B11" s="276" t="s">
        <v>6</v>
      </c>
      <c r="C11" s="277">
        <v>2024</v>
      </c>
      <c r="D11" s="284"/>
      <c r="E11" s="284"/>
      <c r="F11" s="284"/>
      <c r="G11" s="284"/>
      <c r="H11" s="176"/>
    </row>
    <row r="12" spans="1:8" ht="18.75" x14ac:dyDescent="0.3">
      <c r="A12" s="274"/>
      <c r="B12" s="274"/>
      <c r="C12" s="278"/>
      <c r="D12" s="284"/>
      <c r="E12" s="284"/>
      <c r="F12" s="284"/>
      <c r="G12" s="284"/>
      <c r="H12" s="166"/>
    </row>
    <row r="13" spans="1:8" ht="18.75" x14ac:dyDescent="0.3">
      <c r="A13" s="270"/>
      <c r="B13" s="276" t="s">
        <v>7</v>
      </c>
      <c r="C13" s="279">
        <v>1</v>
      </c>
      <c r="D13" s="284"/>
      <c r="E13" s="284"/>
      <c r="F13" s="284"/>
      <c r="G13" s="284"/>
      <c r="H13" s="176"/>
    </row>
    <row r="14" spans="1:8" ht="15.75" x14ac:dyDescent="0.25">
      <c r="A14" s="32"/>
      <c r="B14" s="33"/>
      <c r="C14" s="34"/>
      <c r="D14" s="285"/>
      <c r="E14" s="285"/>
      <c r="F14" s="285"/>
      <c r="G14" s="285"/>
      <c r="H14" s="176"/>
    </row>
    <row r="15" spans="1:8" ht="15.75" x14ac:dyDescent="0.25">
      <c r="A15" s="50"/>
      <c r="B15" s="51" t="s">
        <v>8</v>
      </c>
      <c r="C15" s="52"/>
      <c r="D15" s="285"/>
      <c r="E15" s="285"/>
      <c r="F15" s="285"/>
      <c r="G15" s="285"/>
      <c r="H15" s="176"/>
    </row>
    <row r="16" spans="1:8" ht="15.75" x14ac:dyDescent="0.25">
      <c r="A16" s="36"/>
      <c r="B16" s="37" t="s">
        <v>9</v>
      </c>
      <c r="C16" s="38">
        <v>1</v>
      </c>
      <c r="D16" s="285"/>
      <c r="E16" s="285"/>
      <c r="F16" s="285"/>
      <c r="G16" s="285"/>
      <c r="H16" s="176"/>
    </row>
    <row r="17" spans="1:11" ht="15.75" x14ac:dyDescent="0.25">
      <c r="A17" s="36"/>
      <c r="B17" s="37" t="s">
        <v>10</v>
      </c>
      <c r="C17" s="38">
        <v>0</v>
      </c>
      <c r="D17" s="285"/>
      <c r="E17" s="285"/>
      <c r="F17" s="285"/>
      <c r="G17" s="285"/>
      <c r="H17" s="176"/>
    </row>
    <row r="18" spans="1:11" x14ac:dyDescent="0.25">
      <c r="A18" s="36"/>
      <c r="B18" s="37" t="s">
        <v>11</v>
      </c>
      <c r="C18" s="38">
        <v>0</v>
      </c>
      <c r="D18" s="286"/>
      <c r="E18" s="286"/>
      <c r="F18" s="286"/>
      <c r="G18" s="286"/>
    </row>
    <row r="19" spans="1:11" x14ac:dyDescent="0.25">
      <c r="A19" s="36"/>
      <c r="B19" s="37" t="s">
        <v>12</v>
      </c>
      <c r="C19" s="38">
        <v>0</v>
      </c>
      <c r="D19" s="286"/>
      <c r="E19" s="286"/>
      <c r="F19" s="286"/>
      <c r="G19" s="286"/>
    </row>
    <row r="20" spans="1:11" ht="15.75" x14ac:dyDescent="0.25">
      <c r="A20" s="53"/>
      <c r="B20" s="53" t="s">
        <v>13</v>
      </c>
      <c r="C20" s="49">
        <f>SUM(C16:C19)</f>
        <v>1</v>
      </c>
      <c r="D20" s="286"/>
      <c r="E20" s="286"/>
      <c r="F20" s="286"/>
      <c r="G20" s="286"/>
    </row>
    <row r="21" spans="1:11" x14ac:dyDescent="0.25">
      <c r="A21" s="169"/>
      <c r="B21" s="170" t="str">
        <f>IF(SUM(C16:C19)=1,"","Uyarı: Oranlar toplamı %100 değil (C15:C18 varsayımı)")</f>
        <v/>
      </c>
      <c r="C21" s="171"/>
      <c r="D21" s="286"/>
      <c r="E21" s="286"/>
      <c r="F21" s="286"/>
      <c r="G21" s="286"/>
    </row>
    <row r="22" spans="1:11" s="35" customFormat="1" ht="15.75" x14ac:dyDescent="0.25">
      <c r="A22" s="172"/>
      <c r="B22" s="173" t="s">
        <v>14</v>
      </c>
      <c r="C22" s="172"/>
      <c r="D22" s="172"/>
      <c r="E22" s="172"/>
      <c r="F22" s="172"/>
      <c r="G22" s="172"/>
    </row>
    <row r="23" spans="1:11" x14ac:dyDescent="0.25">
      <c r="A23" s="174"/>
      <c r="B23" s="207" t="s">
        <v>15</v>
      </c>
      <c r="C23" s="208"/>
      <c r="D23" s="208"/>
      <c r="E23" s="208"/>
      <c r="F23" s="208"/>
      <c r="G23" s="209"/>
    </row>
    <row r="24" spans="1:11" x14ac:dyDescent="0.25">
      <c r="A24" s="174"/>
      <c r="B24" s="207" t="s">
        <v>16</v>
      </c>
      <c r="C24" s="208"/>
      <c r="D24" s="208"/>
      <c r="E24" s="208"/>
      <c r="F24" s="208"/>
      <c r="G24" s="209"/>
    </row>
    <row r="25" spans="1:11" x14ac:dyDescent="0.25">
      <c r="A25" s="174"/>
      <c r="B25" s="207" t="s">
        <v>17</v>
      </c>
      <c r="C25" s="208"/>
      <c r="D25" s="208"/>
      <c r="E25" s="208"/>
      <c r="F25" s="208"/>
      <c r="G25" s="209"/>
    </row>
    <row r="26" spans="1:11" x14ac:dyDescent="0.25">
      <c r="A26" s="174"/>
      <c r="B26" s="207" t="s">
        <v>18</v>
      </c>
      <c r="C26" s="208"/>
      <c r="D26" s="208"/>
      <c r="E26" s="208"/>
      <c r="F26" s="208"/>
      <c r="G26" s="209"/>
    </row>
    <row r="27" spans="1:11" x14ac:dyDescent="0.25">
      <c r="A27" s="174"/>
      <c r="B27" s="207" t="s">
        <v>19</v>
      </c>
      <c r="C27" s="208"/>
      <c r="D27" s="208"/>
      <c r="E27" s="208"/>
      <c r="F27" s="208"/>
      <c r="G27" s="209"/>
    </row>
    <row r="28" spans="1:11" ht="15.75" x14ac:dyDescent="0.25">
      <c r="A28" s="174"/>
      <c r="B28" s="207"/>
      <c r="C28" s="208"/>
      <c r="D28" s="208"/>
      <c r="E28" s="208"/>
      <c r="F28" s="208"/>
      <c r="G28" s="209"/>
    </row>
    <row r="30" spans="1:11" ht="18.75" x14ac:dyDescent="0.3">
      <c r="A30" s="167"/>
      <c r="B30" s="205" t="s">
        <v>20</v>
      </c>
      <c r="C30" s="206"/>
      <c r="D30" s="206"/>
      <c r="E30" s="206"/>
      <c r="F30" s="206"/>
      <c r="G30" s="168"/>
    </row>
    <row r="31" spans="1:11" x14ac:dyDescent="0.25">
      <c r="A31" s="180"/>
      <c r="B31" s="181" t="s">
        <v>21</v>
      </c>
      <c r="C31" s="182">
        <v>0.25</v>
      </c>
      <c r="D31" s="183"/>
      <c r="E31" s="181" t="s">
        <v>135</v>
      </c>
      <c r="F31" s="181" t="s">
        <v>22</v>
      </c>
      <c r="G31" s="184">
        <v>1000000</v>
      </c>
      <c r="H31" s="178" t="s">
        <v>123</v>
      </c>
      <c r="I31" s="166"/>
      <c r="J31" s="166"/>
      <c r="K31" s="166"/>
    </row>
    <row r="32" spans="1:11" x14ac:dyDescent="0.25">
      <c r="A32" s="180"/>
      <c r="B32" s="181" t="s">
        <v>23</v>
      </c>
      <c r="C32" s="182">
        <v>0.15</v>
      </c>
      <c r="D32" s="183"/>
      <c r="E32" s="181">
        <v>690</v>
      </c>
      <c r="F32" s="181" t="s">
        <v>24</v>
      </c>
      <c r="G32" s="184">
        <v>2500000</v>
      </c>
      <c r="H32" s="178" t="s">
        <v>136</v>
      </c>
    </row>
    <row r="33" spans="1:8" x14ac:dyDescent="0.25">
      <c r="A33" s="180"/>
      <c r="B33" s="181" t="s">
        <v>25</v>
      </c>
      <c r="C33" s="182">
        <v>0</v>
      </c>
      <c r="D33" s="183"/>
      <c r="E33" s="181"/>
      <c r="F33" s="181" t="s">
        <v>26</v>
      </c>
      <c r="G33" s="184">
        <v>500000</v>
      </c>
    </row>
    <row r="34" spans="1:8" x14ac:dyDescent="0.25">
      <c r="A34" s="180"/>
      <c r="B34" s="181" t="s">
        <v>27</v>
      </c>
      <c r="C34" s="182">
        <v>0.05</v>
      </c>
      <c r="D34" s="183"/>
      <c r="E34" s="181"/>
      <c r="F34" s="181" t="s">
        <v>28</v>
      </c>
      <c r="G34" s="184">
        <v>0</v>
      </c>
    </row>
    <row r="35" spans="1:8" x14ac:dyDescent="0.25">
      <c r="A35" s="180"/>
      <c r="B35" s="181" t="s">
        <v>29</v>
      </c>
      <c r="C35" s="182">
        <v>0</v>
      </c>
      <c r="D35" s="183"/>
      <c r="E35" s="181">
        <v>580</v>
      </c>
      <c r="F35" s="181" t="s">
        <v>30</v>
      </c>
      <c r="G35" s="184">
        <v>0</v>
      </c>
    </row>
    <row r="36" spans="1:8" x14ac:dyDescent="0.25">
      <c r="A36" s="9"/>
      <c r="B36" s="9"/>
      <c r="C36" s="9"/>
      <c r="D36" s="183"/>
      <c r="E36" s="185" t="s">
        <v>125</v>
      </c>
      <c r="F36" s="185" t="s">
        <v>31</v>
      </c>
      <c r="G36" s="186">
        <v>10000</v>
      </c>
      <c r="H36" s="179" t="s">
        <v>128</v>
      </c>
    </row>
    <row r="37" spans="1:8" x14ac:dyDescent="0.25">
      <c r="A37" s="9"/>
      <c r="B37" s="9"/>
      <c r="C37" s="9"/>
      <c r="D37" s="183"/>
      <c r="E37" s="185" t="s">
        <v>126</v>
      </c>
      <c r="F37" s="185" t="s">
        <v>127</v>
      </c>
      <c r="G37" s="186">
        <v>20000</v>
      </c>
      <c r="H37" s="179" t="s">
        <v>129</v>
      </c>
    </row>
    <row r="38" spans="1:8" x14ac:dyDescent="0.25">
      <c r="A38" s="9"/>
      <c r="B38" s="9"/>
      <c r="C38" s="9"/>
      <c r="D38" s="183"/>
      <c r="E38" s="181" t="s">
        <v>130</v>
      </c>
      <c r="F38" s="181" t="s">
        <v>131</v>
      </c>
      <c r="G38" s="184">
        <v>0</v>
      </c>
      <c r="H38" t="s">
        <v>58</v>
      </c>
    </row>
    <row r="39" spans="1:8" ht="18.75" x14ac:dyDescent="0.3">
      <c r="A39" s="9"/>
      <c r="B39" s="9"/>
      <c r="C39" s="9"/>
      <c r="D39" s="187"/>
      <c r="E39" s="181">
        <v>549</v>
      </c>
      <c r="F39" s="181" t="s">
        <v>132</v>
      </c>
      <c r="G39" s="184">
        <v>0</v>
      </c>
    </row>
    <row r="40" spans="1:8" x14ac:dyDescent="0.25">
      <c r="A40" s="4"/>
      <c r="B40" s="4"/>
      <c r="C40" s="4"/>
      <c r="D40" s="57"/>
      <c r="E40" s="55"/>
      <c r="F40" s="56"/>
      <c r="G40" s="54"/>
    </row>
    <row r="41" spans="1:8" x14ac:dyDescent="0.25">
      <c r="E41" s="57"/>
      <c r="F41" s="4"/>
      <c r="G41" s="4"/>
    </row>
  </sheetData>
  <sheetProtection algorithmName="SHA-512" hashValue="nZ2wMsKuutN3TPu6Or4bdc6HxKtZwwxaPV/vYm2LzagDCGqiHE/+j4IJiowKV9EnhNK0zq/m+xFbNeCKW3jHVQ==" saltValue="aXLncVO2+nPi4jQzOtSV0Q==" spinCount="100000" sheet="1" formatCells="0" formatColumns="0" formatRows="0" insertColumns="0" insertRows="0" insertHyperlinks="0" sort="0" autoFilter="0" pivotTables="0"/>
  <mergeCells count="15">
    <mergeCell ref="A12:B12"/>
    <mergeCell ref="C9:G9"/>
    <mergeCell ref="A4:G4"/>
    <mergeCell ref="A1:G2"/>
    <mergeCell ref="A5:G6"/>
    <mergeCell ref="A8:G8"/>
    <mergeCell ref="A10:B10"/>
    <mergeCell ref="A3:G3"/>
    <mergeCell ref="B30:F30"/>
    <mergeCell ref="B24:G24"/>
    <mergeCell ref="B25:G25"/>
    <mergeCell ref="B26:G26"/>
    <mergeCell ref="B23:G23"/>
    <mergeCell ref="B27:G27"/>
    <mergeCell ref="B28:G28"/>
  </mergeCells>
  <phoneticPr fontId="5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3"/>
  <sheetViews>
    <sheetView workbookViewId="0">
      <selection activeCell="C49" sqref="C49"/>
    </sheetView>
  </sheetViews>
  <sheetFormatPr defaultRowHeight="15" x14ac:dyDescent="0.25"/>
  <cols>
    <col min="1" max="1" width="55.7109375" customWidth="1"/>
    <col min="2" max="2" width="14.85546875" customWidth="1"/>
    <col min="3" max="3" width="25.85546875" bestFit="1" customWidth="1"/>
    <col min="4" max="4" width="14.7109375" customWidth="1"/>
    <col min="5" max="5" width="11.28515625" bestFit="1" customWidth="1"/>
    <col min="6" max="6" width="58.5703125" customWidth="1"/>
    <col min="8" max="8" width="16.5703125" customWidth="1"/>
    <col min="12" max="12" width="48.140625" bestFit="1" customWidth="1"/>
    <col min="13" max="13" width="10.140625" bestFit="1" customWidth="1"/>
  </cols>
  <sheetData>
    <row r="1" spans="1:8" ht="26.45" customHeight="1" thickBot="1" x14ac:dyDescent="0.3">
      <c r="A1" s="223" t="s">
        <v>32</v>
      </c>
      <c r="B1" s="224"/>
      <c r="C1" s="4"/>
      <c r="D1" s="4"/>
      <c r="E1" s="4"/>
      <c r="F1" s="4"/>
      <c r="G1" s="4"/>
      <c r="H1" s="4"/>
    </row>
    <row r="2" spans="1:8" ht="18" customHeight="1" x14ac:dyDescent="0.3">
      <c r="A2" s="153" t="s">
        <v>5</v>
      </c>
      <c r="B2" s="152"/>
      <c r="C2" s="4"/>
      <c r="D2" s="4"/>
      <c r="E2" s="4"/>
      <c r="F2" s="4"/>
      <c r="G2" s="4"/>
      <c r="H2" s="4"/>
    </row>
    <row r="3" spans="1:8" ht="15.6" customHeight="1" x14ac:dyDescent="0.25">
      <c r="A3" s="154" t="str">
        <f>GİRİŞ!C9</f>
        <v>xxxxxxx</v>
      </c>
      <c r="B3" s="155" t="s">
        <v>33</v>
      </c>
      <c r="C3" s="4"/>
      <c r="D3" s="4"/>
      <c r="E3" s="4"/>
      <c r="F3" s="4"/>
      <c r="G3" s="4"/>
      <c r="H3" s="4"/>
    </row>
    <row r="4" spans="1:8" ht="16.149999999999999" customHeight="1" thickBot="1" x14ac:dyDescent="0.3">
      <c r="A4" s="156" t="str">
        <f>GİRİŞ!B11</f>
        <v>DAĞITIMA ESAS YIL</v>
      </c>
      <c r="B4" s="157">
        <f>GİRİŞ!C11</f>
        <v>2024</v>
      </c>
      <c r="C4" s="4"/>
      <c r="D4" s="4"/>
      <c r="E4" s="4"/>
      <c r="F4" s="4"/>
      <c r="G4" s="4"/>
      <c r="H4" s="4"/>
    </row>
    <row r="5" spans="1:8" ht="26.45" customHeight="1" thickBot="1" x14ac:dyDescent="0.3">
      <c r="A5" s="223" t="s">
        <v>137</v>
      </c>
      <c r="B5" s="224"/>
      <c r="C5" s="58"/>
      <c r="D5" s="4"/>
      <c r="E5" s="4"/>
      <c r="F5" s="4"/>
      <c r="G5" s="4"/>
      <c r="H5" s="4"/>
    </row>
    <row r="6" spans="1:8" ht="15.6" customHeight="1" x14ac:dyDescent="0.25">
      <c r="A6" s="121" t="s">
        <v>35</v>
      </c>
      <c r="B6" s="122">
        <f>GİRİŞ!G31</f>
        <v>1000000</v>
      </c>
      <c r="C6" s="58"/>
      <c r="D6" s="4"/>
      <c r="E6" s="4"/>
      <c r="F6" s="4"/>
      <c r="G6" s="4"/>
      <c r="H6" s="4"/>
    </row>
    <row r="7" spans="1:8" x14ac:dyDescent="0.25">
      <c r="A7" s="123" t="s">
        <v>36</v>
      </c>
      <c r="B7" s="122">
        <f>GİRİŞ!G36</f>
        <v>10000</v>
      </c>
      <c r="C7" s="58"/>
      <c r="D7" s="4"/>
      <c r="E7" s="4"/>
      <c r="F7" s="4"/>
      <c r="G7" s="4"/>
      <c r="H7" s="4"/>
    </row>
    <row r="8" spans="1:8" x14ac:dyDescent="0.25">
      <c r="A8" s="123" t="s">
        <v>37</v>
      </c>
      <c r="B8" s="122">
        <f>GİRİŞ!G37</f>
        <v>20000</v>
      </c>
      <c r="C8" s="58"/>
      <c r="D8" s="4"/>
      <c r="E8" s="4"/>
      <c r="F8" s="4"/>
      <c r="G8" s="4"/>
      <c r="H8" s="4"/>
    </row>
    <row r="9" spans="1:8" x14ac:dyDescent="0.25">
      <c r="A9" s="123" t="s">
        <v>38</v>
      </c>
      <c r="B9" s="122">
        <f>GİRİŞ!C32</f>
        <v>0.15</v>
      </c>
      <c r="C9" s="58"/>
      <c r="D9" s="4"/>
      <c r="E9" s="4"/>
      <c r="F9" s="4"/>
      <c r="G9" s="4"/>
      <c r="H9" s="4"/>
    </row>
    <row r="10" spans="1:8" ht="15" customHeight="1" x14ac:dyDescent="0.25">
      <c r="A10" s="190" t="s">
        <v>39</v>
      </c>
      <c r="B10" s="191">
        <v>0</v>
      </c>
      <c r="C10" s="197" t="s">
        <v>40</v>
      </c>
      <c r="D10" s="213" t="s">
        <v>41</v>
      </c>
      <c r="E10" s="214"/>
      <c r="F10" s="214"/>
      <c r="G10" s="214"/>
      <c r="H10" s="215"/>
    </row>
    <row r="11" spans="1:8" x14ac:dyDescent="0.25">
      <c r="A11" s="123" t="s">
        <v>42</v>
      </c>
      <c r="B11" s="122">
        <f>GİRİŞ!G38</f>
        <v>0</v>
      </c>
      <c r="C11" s="58" t="s">
        <v>58</v>
      </c>
      <c r="D11" s="216"/>
      <c r="E11" s="210"/>
      <c r="F11" s="210"/>
      <c r="G11" s="210"/>
      <c r="H11" s="217"/>
    </row>
    <row r="12" spans="1:8" x14ac:dyDescent="0.25">
      <c r="A12" s="123" t="s">
        <v>43</v>
      </c>
      <c r="B12" s="122">
        <f>GİRİŞ!G39</f>
        <v>0</v>
      </c>
      <c r="C12" s="4"/>
      <c r="D12" s="218"/>
      <c r="E12" s="219"/>
      <c r="F12" s="219"/>
      <c r="G12" s="219"/>
      <c r="H12" s="220"/>
    </row>
    <row r="13" spans="1:8" x14ac:dyDescent="0.25">
      <c r="A13" s="150"/>
      <c r="B13" s="150"/>
      <c r="C13" s="58"/>
      <c r="D13" s="4"/>
      <c r="E13" s="4"/>
      <c r="F13" s="4"/>
      <c r="G13" s="4"/>
      <c r="H13" s="4"/>
    </row>
    <row r="14" spans="1:8" ht="25.9" customHeight="1" x14ac:dyDescent="0.25">
      <c r="A14" s="221" t="s">
        <v>44</v>
      </c>
      <c r="B14" s="222"/>
      <c r="C14" s="225" t="s">
        <v>45</v>
      </c>
      <c r="D14" s="226"/>
      <c r="E14" s="66"/>
      <c r="F14" s="4"/>
      <c r="G14" s="4"/>
      <c r="H14" s="4"/>
    </row>
    <row r="15" spans="1:8" x14ac:dyDescent="0.25">
      <c r="A15" s="124" t="s">
        <v>46</v>
      </c>
      <c r="B15" s="125">
        <f>GİRİŞ!G32</f>
        <v>2500000</v>
      </c>
      <c r="C15" s="147" t="s">
        <v>47</v>
      </c>
      <c r="D15" s="125">
        <f>B15</f>
        <v>2500000</v>
      </c>
      <c r="E15" s="4"/>
      <c r="F15" s="4"/>
      <c r="G15" s="4"/>
      <c r="H15" s="4"/>
    </row>
    <row r="16" spans="1:8" x14ac:dyDescent="0.25">
      <c r="A16" s="124" t="s">
        <v>48</v>
      </c>
      <c r="B16" s="125">
        <f>GİRİŞ!G33</f>
        <v>500000</v>
      </c>
      <c r="C16" s="147" t="s">
        <v>49</v>
      </c>
      <c r="D16" s="125">
        <f>GİRİŞ!G35</f>
        <v>0</v>
      </c>
      <c r="E16" s="4"/>
      <c r="F16" s="4"/>
      <c r="G16" s="4"/>
      <c r="H16" s="4"/>
    </row>
    <row r="17" spans="1:8" x14ac:dyDescent="0.25">
      <c r="A17" s="124" t="s">
        <v>50</v>
      </c>
      <c r="B17" s="125">
        <f>GİRİŞ!G34</f>
        <v>0</v>
      </c>
      <c r="C17" s="148" t="s">
        <v>51</v>
      </c>
      <c r="D17" s="149">
        <f>MAX(0, D15-D16)</f>
        <v>2500000</v>
      </c>
      <c r="E17" s="4"/>
      <c r="F17" s="4"/>
      <c r="G17" s="4"/>
      <c r="H17" s="4"/>
    </row>
    <row r="18" spans="1:8" x14ac:dyDescent="0.25">
      <c r="A18" s="124" t="s">
        <v>52</v>
      </c>
      <c r="B18" s="125">
        <f>GİRİŞ!G35</f>
        <v>0</v>
      </c>
      <c r="C18" s="147" t="s">
        <v>53</v>
      </c>
      <c r="D18" s="125">
        <f>B21</f>
        <v>750000</v>
      </c>
      <c r="E18" s="4"/>
      <c r="F18" s="4"/>
      <c r="G18" s="4"/>
      <c r="H18" s="4"/>
    </row>
    <row r="19" spans="1:8" x14ac:dyDescent="0.25">
      <c r="A19" s="124" t="s">
        <v>54</v>
      </c>
      <c r="B19" s="125">
        <f>MAX(0, B15+B16-B17-B18)</f>
        <v>3000000</v>
      </c>
      <c r="C19" s="147" t="s">
        <v>55</v>
      </c>
      <c r="D19" s="125">
        <f>D17-D18</f>
        <v>1750000</v>
      </c>
      <c r="E19" s="4"/>
      <c r="F19" s="4"/>
      <c r="G19" s="4"/>
      <c r="H19" s="4"/>
    </row>
    <row r="20" spans="1:8" x14ac:dyDescent="0.25">
      <c r="A20" s="124" t="s">
        <v>56</v>
      </c>
      <c r="B20" s="125">
        <f>GİRİŞ!C31</f>
        <v>0.25</v>
      </c>
      <c r="C20" s="88"/>
      <c r="D20" s="88"/>
      <c r="E20" s="4"/>
      <c r="F20" s="4"/>
      <c r="G20" s="4"/>
      <c r="H20" s="4"/>
    </row>
    <row r="21" spans="1:8" x14ac:dyDescent="0.25">
      <c r="A21" s="188" t="s">
        <v>57</v>
      </c>
      <c r="B21" s="189">
        <f>B19*B20</f>
        <v>750000</v>
      </c>
      <c r="C21" s="67" t="s">
        <v>58</v>
      </c>
      <c r="D21" s="88"/>
      <c r="E21" s="4"/>
      <c r="F21" s="4"/>
      <c r="G21" s="4"/>
      <c r="H21" s="4"/>
    </row>
    <row r="22" spans="1:8" x14ac:dyDescent="0.25">
      <c r="A22" s="124" t="s">
        <v>59</v>
      </c>
      <c r="B22" s="125">
        <f>MAX(0,B15-B21)</f>
        <v>1750000</v>
      </c>
      <c r="C22" s="89"/>
      <c r="D22" s="88"/>
      <c r="E22" s="4"/>
      <c r="F22" s="4"/>
      <c r="G22" s="4"/>
      <c r="H22" s="4"/>
    </row>
    <row r="23" spans="1:8" x14ac:dyDescent="0.25">
      <c r="A23" s="124" t="s">
        <v>60</v>
      </c>
      <c r="B23" s="125">
        <f>B22-B18</f>
        <v>1750000</v>
      </c>
      <c r="C23" s="177" t="s">
        <v>58</v>
      </c>
      <c r="D23" s="88"/>
      <c r="E23" s="4"/>
      <c r="F23" s="4"/>
      <c r="G23" s="4"/>
      <c r="H23" s="4"/>
    </row>
    <row r="24" spans="1:8" x14ac:dyDescent="0.25">
      <c r="A24" s="150"/>
      <c r="B24" s="150"/>
      <c r="C24" s="58"/>
      <c r="D24" s="4"/>
      <c r="E24" s="4"/>
      <c r="F24" s="4"/>
      <c r="G24" s="4"/>
      <c r="H24" s="4"/>
    </row>
    <row r="25" spans="1:8" ht="25.9" customHeight="1" x14ac:dyDescent="0.25">
      <c r="A25" s="221" t="s">
        <v>61</v>
      </c>
      <c r="B25" s="222"/>
      <c r="C25" s="58"/>
      <c r="D25" s="4"/>
      <c r="E25" s="4"/>
      <c r="F25" s="4"/>
      <c r="G25" s="4"/>
      <c r="H25" s="4"/>
    </row>
    <row r="26" spans="1:8" ht="14.45" customHeight="1" x14ac:dyDescent="0.25">
      <c r="A26" s="190" t="s">
        <v>62</v>
      </c>
      <c r="B26" s="192">
        <f>MIN(B23*5%, MAX(0, B6*20% - B7))</f>
        <v>87500</v>
      </c>
      <c r="C26" s="197" t="s">
        <v>40</v>
      </c>
      <c r="D26" s="213" t="s">
        <v>134</v>
      </c>
      <c r="E26" s="214"/>
      <c r="F26" s="214"/>
      <c r="G26" s="214"/>
      <c r="H26" s="215"/>
    </row>
    <row r="27" spans="1:8" x14ac:dyDescent="0.25">
      <c r="A27" s="130" t="s">
        <v>64</v>
      </c>
      <c r="B27" s="131">
        <f>B7+B26</f>
        <v>97500</v>
      </c>
      <c r="C27" s="58" t="s">
        <v>58</v>
      </c>
      <c r="D27" s="216"/>
      <c r="E27" s="210"/>
      <c r="F27" s="210"/>
      <c r="G27" s="210"/>
      <c r="H27" s="217"/>
    </row>
    <row r="28" spans="1:8" x14ac:dyDescent="0.25">
      <c r="A28" s="130" t="s">
        <v>65</v>
      </c>
      <c r="B28" s="131">
        <f>MAX(0, B23-B26)</f>
        <v>1662500</v>
      </c>
      <c r="C28" s="4"/>
      <c r="D28" s="218"/>
      <c r="E28" s="219"/>
      <c r="F28" s="219"/>
      <c r="G28" s="219"/>
      <c r="H28" s="220"/>
    </row>
    <row r="29" spans="1:8" x14ac:dyDescent="0.25">
      <c r="A29" s="130" t="s">
        <v>66</v>
      </c>
      <c r="B29" s="131">
        <f>B28+B11+B12</f>
        <v>1662500</v>
      </c>
      <c r="C29" s="4"/>
      <c r="D29" s="4"/>
      <c r="E29" s="4"/>
      <c r="F29" s="4"/>
      <c r="G29" s="4"/>
      <c r="H29" s="4"/>
    </row>
    <row r="30" spans="1:8" x14ac:dyDescent="0.25">
      <c r="A30" s="130" t="s">
        <v>112</v>
      </c>
      <c r="B30" s="193">
        <f>B10</f>
        <v>0</v>
      </c>
      <c r="C30" s="58"/>
      <c r="D30" s="4"/>
      <c r="E30" s="4"/>
      <c r="F30" s="4"/>
      <c r="G30" s="4"/>
      <c r="H30" s="4"/>
    </row>
    <row r="31" spans="1:8" x14ac:dyDescent="0.25">
      <c r="A31" s="130" t="s">
        <v>68</v>
      </c>
      <c r="B31" s="131">
        <f>B29*B30</f>
        <v>0</v>
      </c>
      <c r="C31" s="4"/>
      <c r="D31" s="4"/>
      <c r="E31" s="4"/>
      <c r="F31" s="4"/>
      <c r="G31" s="4"/>
      <c r="H31" s="4"/>
    </row>
    <row r="32" spans="1:8" ht="15" customHeight="1" x14ac:dyDescent="0.25">
      <c r="A32" s="202" t="s">
        <v>69</v>
      </c>
      <c r="B32" s="203">
        <f>MAX(0, (B31-B6*5%)*10%)</f>
        <v>0</v>
      </c>
      <c r="C32" s="197" t="s">
        <v>40</v>
      </c>
      <c r="D32" s="227" t="s">
        <v>124</v>
      </c>
      <c r="E32" s="228"/>
      <c r="F32" s="228"/>
      <c r="G32" s="228"/>
      <c r="H32" s="229"/>
    </row>
    <row r="33" spans="1:8" ht="15" customHeight="1" x14ac:dyDescent="0.25">
      <c r="A33" s="130" t="s">
        <v>70</v>
      </c>
      <c r="B33" s="131">
        <f>B8+B32</f>
        <v>20000</v>
      </c>
      <c r="C33" s="58" t="s">
        <v>58</v>
      </c>
      <c r="D33" s="230"/>
      <c r="E33" s="231"/>
      <c r="F33" s="231"/>
      <c r="G33" s="231"/>
      <c r="H33" s="232"/>
    </row>
    <row r="34" spans="1:8" ht="15" customHeight="1" x14ac:dyDescent="0.25">
      <c r="A34" s="150"/>
      <c r="B34" s="150"/>
      <c r="C34" s="4"/>
      <c r="D34" s="233"/>
      <c r="E34" s="234"/>
      <c r="F34" s="234"/>
      <c r="G34" s="234"/>
      <c r="H34" s="235"/>
    </row>
    <row r="35" spans="1:8" ht="26.25" customHeight="1" x14ac:dyDescent="0.25">
      <c r="A35" s="221" t="s">
        <v>71</v>
      </c>
      <c r="B35" s="222"/>
      <c r="C35" s="4"/>
      <c r="D35" s="4"/>
      <c r="E35" s="4"/>
      <c r="F35" s="4"/>
      <c r="G35" s="4"/>
      <c r="H35" s="4"/>
    </row>
    <row r="36" spans="1:8" x14ac:dyDescent="0.25">
      <c r="A36" s="132" t="s">
        <v>72</v>
      </c>
      <c r="B36" s="133">
        <f>MAX(0, B31-B32)</f>
        <v>0</v>
      </c>
      <c r="C36" s="58"/>
      <c r="D36" s="4"/>
      <c r="E36" s="4"/>
      <c r="F36" s="4"/>
      <c r="G36" s="4"/>
      <c r="H36" s="4"/>
    </row>
    <row r="37" spans="1:8" x14ac:dyDescent="0.25">
      <c r="A37" s="132" t="s">
        <v>73</v>
      </c>
      <c r="B37" s="133">
        <f>D85</f>
        <v>0</v>
      </c>
      <c r="C37" s="58"/>
      <c r="D37" s="4"/>
      <c r="E37" s="4"/>
      <c r="F37" s="4"/>
      <c r="G37" s="4"/>
      <c r="H37" s="4"/>
    </row>
    <row r="38" spans="1:8" x14ac:dyDescent="0.25">
      <c r="A38" s="132" t="s">
        <v>74</v>
      </c>
      <c r="B38" s="133">
        <f>D86</f>
        <v>0</v>
      </c>
      <c r="C38" s="58"/>
      <c r="D38" s="4"/>
      <c r="E38" s="4"/>
      <c r="F38" s="4"/>
      <c r="G38" s="4"/>
      <c r="H38" s="4"/>
    </row>
    <row r="39" spans="1:8" x14ac:dyDescent="0.25">
      <c r="A39" s="132" t="s">
        <v>75</v>
      </c>
      <c r="B39" s="133">
        <f>D87</f>
        <v>0</v>
      </c>
      <c r="C39" s="58"/>
      <c r="D39" s="4"/>
      <c r="E39" s="4"/>
      <c r="F39" s="4"/>
      <c r="G39" s="4"/>
      <c r="H39" s="4"/>
    </row>
    <row r="40" spans="1:8" x14ac:dyDescent="0.25">
      <c r="A40" s="132" t="s">
        <v>76</v>
      </c>
      <c r="B40" s="133">
        <f>D88</f>
        <v>0</v>
      </c>
      <c r="C40" s="58"/>
      <c r="D40" s="4"/>
      <c r="E40" s="4"/>
      <c r="F40" s="4"/>
      <c r="G40" s="4"/>
      <c r="H40" s="4"/>
    </row>
    <row r="41" spans="1:8" x14ac:dyDescent="0.25">
      <c r="A41" s="134" t="s">
        <v>77</v>
      </c>
      <c r="B41" s="135">
        <f>SUM(B37:B40)</f>
        <v>0</v>
      </c>
      <c r="C41" s="58"/>
      <c r="D41" s="4"/>
      <c r="E41" s="4"/>
      <c r="F41" s="4"/>
      <c r="G41" s="4"/>
      <c r="H41" s="4"/>
    </row>
    <row r="42" spans="1:8" ht="25.9" customHeight="1" x14ac:dyDescent="0.25">
      <c r="A42" s="221" t="s">
        <v>78</v>
      </c>
      <c r="B42" s="222"/>
      <c r="C42" s="58"/>
      <c r="D42" s="4"/>
      <c r="E42" s="4"/>
      <c r="F42" s="4"/>
      <c r="G42" s="4"/>
      <c r="H42" s="4"/>
    </row>
    <row r="43" spans="1:8" x14ac:dyDescent="0.25">
      <c r="A43" s="136" t="s">
        <v>79</v>
      </c>
      <c r="B43" s="137">
        <f>B15</f>
        <v>2500000</v>
      </c>
      <c r="C43" s="58"/>
      <c r="D43" s="4"/>
      <c r="E43" s="4"/>
      <c r="F43" s="4"/>
      <c r="G43" s="4"/>
      <c r="H43" s="4"/>
    </row>
    <row r="44" spans="1:8" s="31" customFormat="1" x14ac:dyDescent="0.25">
      <c r="A44" s="138" t="s">
        <v>80</v>
      </c>
      <c r="B44" s="139">
        <f>B21</f>
        <v>750000</v>
      </c>
      <c r="C44" s="70"/>
      <c r="D44" s="4"/>
      <c r="E44" s="4"/>
      <c r="F44" s="4"/>
      <c r="G44" s="4"/>
      <c r="H44" s="4"/>
    </row>
    <row r="45" spans="1:8" s="31" customFormat="1" x14ac:dyDescent="0.25">
      <c r="A45" s="138" t="s">
        <v>81</v>
      </c>
      <c r="B45" s="140">
        <f>B22</f>
        <v>1750000</v>
      </c>
      <c r="C45" s="70"/>
      <c r="D45" s="4"/>
      <c r="E45" s="4"/>
      <c r="F45" s="4"/>
      <c r="G45" s="4"/>
      <c r="H45" s="4"/>
    </row>
    <row r="46" spans="1:8" s="31" customFormat="1" x14ac:dyDescent="0.25">
      <c r="A46" s="141" t="s">
        <v>82</v>
      </c>
      <c r="B46" s="142">
        <f>B26</f>
        <v>87500</v>
      </c>
      <c r="C46" s="70"/>
      <c r="D46" s="4"/>
      <c r="E46" s="4"/>
      <c r="F46" s="4"/>
      <c r="G46" s="4"/>
      <c r="H46" s="4"/>
    </row>
    <row r="47" spans="1:8" s="31" customFormat="1" x14ac:dyDescent="0.25">
      <c r="A47" s="141" t="s">
        <v>83</v>
      </c>
      <c r="B47" s="142">
        <f>B27</f>
        <v>97500</v>
      </c>
      <c r="C47" s="70"/>
      <c r="D47" s="4"/>
      <c r="E47" s="4"/>
      <c r="F47" s="4"/>
      <c r="G47" s="4"/>
      <c r="H47" s="4"/>
    </row>
    <row r="48" spans="1:8" s="31" customFormat="1" x14ac:dyDescent="0.25">
      <c r="A48" s="141" t="s">
        <v>84</v>
      </c>
      <c r="B48" s="142">
        <f>B31</f>
        <v>0</v>
      </c>
      <c r="C48" s="70"/>
      <c r="D48" s="4"/>
      <c r="E48" s="4"/>
      <c r="F48" s="4"/>
      <c r="G48" s="4"/>
      <c r="H48" s="4"/>
    </row>
    <row r="49" spans="1:8" s="31" customFormat="1" x14ac:dyDescent="0.25">
      <c r="A49" s="141" t="s">
        <v>85</v>
      </c>
      <c r="B49" s="142">
        <f>B32</f>
        <v>0</v>
      </c>
      <c r="C49" s="70"/>
      <c r="D49" s="4"/>
      <c r="E49" s="4"/>
      <c r="F49" s="4"/>
      <c r="G49" s="4"/>
      <c r="H49" s="4"/>
    </row>
    <row r="50" spans="1:8" s="31" customFormat="1" x14ac:dyDescent="0.25">
      <c r="A50" s="194" t="s">
        <v>86</v>
      </c>
      <c r="B50" s="195">
        <f>B41</f>
        <v>0</v>
      </c>
      <c r="C50" s="70"/>
      <c r="D50" s="4"/>
      <c r="E50" s="4"/>
      <c r="F50" s="4"/>
      <c r="G50" s="4"/>
      <c r="H50" s="4"/>
    </row>
    <row r="51" spans="1:8" s="31" customFormat="1" x14ac:dyDescent="0.25">
      <c r="A51" s="194" t="s">
        <v>87</v>
      </c>
      <c r="B51" s="195">
        <f>E89</f>
        <v>0</v>
      </c>
      <c r="C51" s="70"/>
      <c r="D51" s="4"/>
      <c r="E51" s="4"/>
      <c r="F51" s="4"/>
      <c r="G51" s="4"/>
      <c r="H51" s="4"/>
    </row>
    <row r="52" spans="1:8" x14ac:dyDescent="0.25">
      <c r="A52" s="152"/>
      <c r="B52" s="152"/>
      <c r="C52" s="58"/>
      <c r="D52" s="4"/>
      <c r="E52" s="4"/>
      <c r="F52" s="4"/>
      <c r="G52" s="4"/>
      <c r="H52" s="4"/>
    </row>
    <row r="53" spans="1:8" ht="25.9" customHeight="1" x14ac:dyDescent="0.25">
      <c r="A53" s="221" t="s">
        <v>88</v>
      </c>
      <c r="B53" s="222"/>
      <c r="C53" s="47"/>
      <c r="D53" s="4"/>
      <c r="E53" s="4"/>
      <c r="F53" s="4"/>
      <c r="G53" s="4"/>
      <c r="H53" s="4"/>
    </row>
    <row r="54" spans="1:8" ht="25.9" customHeight="1" x14ac:dyDescent="0.25">
      <c r="A54" s="158" t="s">
        <v>117</v>
      </c>
      <c r="B54" s="158"/>
      <c r="C54" s="108"/>
      <c r="D54" s="4"/>
      <c r="E54" s="4"/>
      <c r="F54" s="4"/>
      <c r="G54" s="4"/>
      <c r="H54" s="4"/>
    </row>
    <row r="55" spans="1:8" ht="26.25" customHeight="1" x14ac:dyDescent="0.25">
      <c r="A55" s="159" t="s">
        <v>89</v>
      </c>
      <c r="B55" s="160" t="s">
        <v>90</v>
      </c>
      <c r="C55" s="11" t="s">
        <v>91</v>
      </c>
      <c r="D55" s="4"/>
      <c r="E55" s="4"/>
      <c r="F55" s="4"/>
      <c r="G55" s="4"/>
      <c r="H55" s="4"/>
    </row>
    <row r="56" spans="1:8" x14ac:dyDescent="0.25">
      <c r="A56" s="161" t="s">
        <v>92</v>
      </c>
      <c r="B56" s="162">
        <f>MIN(B21, MAX(0, B15))</f>
        <v>750000</v>
      </c>
      <c r="C56" s="9">
        <v>0</v>
      </c>
      <c r="D56" s="4"/>
      <c r="E56" s="4"/>
      <c r="F56" s="4"/>
      <c r="G56" s="4"/>
      <c r="H56" s="4"/>
    </row>
    <row r="57" spans="1:8" x14ac:dyDescent="0.25">
      <c r="A57" s="161" t="s">
        <v>93</v>
      </c>
      <c r="B57" s="163">
        <v>0</v>
      </c>
      <c r="C57" s="13">
        <f>B56</f>
        <v>750000</v>
      </c>
      <c r="D57" s="4"/>
      <c r="E57" s="4"/>
      <c r="F57" s="4"/>
      <c r="G57" s="4"/>
      <c r="H57" s="4"/>
    </row>
    <row r="58" spans="1:8" x14ac:dyDescent="0.25">
      <c r="A58" s="150" t="s">
        <v>94</v>
      </c>
      <c r="B58" s="163">
        <f>B45</f>
        <v>1750000</v>
      </c>
      <c r="C58" s="13">
        <f>B57</f>
        <v>0</v>
      </c>
      <c r="D58" s="4"/>
      <c r="E58" s="4"/>
      <c r="F58" s="4"/>
      <c r="G58" s="4"/>
      <c r="H58" s="4"/>
    </row>
    <row r="59" spans="1:8" x14ac:dyDescent="0.25">
      <c r="A59" s="161" t="s">
        <v>93</v>
      </c>
      <c r="B59" s="163">
        <v>0</v>
      </c>
      <c r="C59" s="13">
        <f>B45</f>
        <v>1750000</v>
      </c>
      <c r="D59" s="4"/>
      <c r="E59" s="4"/>
      <c r="F59" s="4"/>
      <c r="G59" s="4"/>
      <c r="H59" s="4"/>
    </row>
    <row r="60" spans="1:8" x14ac:dyDescent="0.25">
      <c r="A60" s="12"/>
      <c r="B60" s="13"/>
      <c r="C60" s="9"/>
      <c r="D60" s="4"/>
      <c r="E60" s="4"/>
      <c r="F60" s="4"/>
      <c r="G60" s="4"/>
      <c r="H60" s="4"/>
    </row>
    <row r="61" spans="1:8" x14ac:dyDescent="0.25">
      <c r="A61" s="73" t="s">
        <v>95</v>
      </c>
      <c r="B61" s="3">
        <f>SUM(B56:B59)</f>
        <v>2500000</v>
      </c>
      <c r="C61" s="3">
        <f>SUM(C57:C59)</f>
        <v>2500000</v>
      </c>
      <c r="D61" s="4"/>
      <c r="E61" s="4"/>
      <c r="F61" s="4"/>
      <c r="G61" s="4"/>
      <c r="H61" s="4"/>
    </row>
    <row r="62" spans="1:8" x14ac:dyDescent="0.25">
      <c r="A62" s="12"/>
      <c r="B62" s="13"/>
      <c r="C62" s="74"/>
      <c r="D62" s="4"/>
      <c r="E62" s="4"/>
      <c r="F62" s="4"/>
      <c r="G62" s="4"/>
      <c r="H62" s="4"/>
    </row>
    <row r="63" spans="1:8" x14ac:dyDescent="0.25">
      <c r="A63" s="2" t="s">
        <v>89</v>
      </c>
      <c r="B63" s="2" t="s">
        <v>90</v>
      </c>
      <c r="C63" s="2" t="s">
        <v>91</v>
      </c>
      <c r="D63" s="4"/>
      <c r="E63" s="4"/>
      <c r="F63" s="4"/>
      <c r="G63" s="4"/>
      <c r="H63" s="4"/>
    </row>
    <row r="64" spans="1:8" x14ac:dyDescent="0.25">
      <c r="A64" s="45" t="s">
        <v>96</v>
      </c>
      <c r="B64" s="46">
        <f>B56</f>
        <v>750000</v>
      </c>
      <c r="C64" s="9">
        <v>0</v>
      </c>
      <c r="D64" s="4"/>
      <c r="E64" s="4"/>
      <c r="F64" s="4"/>
      <c r="G64" s="4"/>
      <c r="H64" s="4"/>
    </row>
    <row r="65" spans="1:8" x14ac:dyDescent="0.25">
      <c r="A65" s="45" t="s">
        <v>92</v>
      </c>
      <c r="B65" s="46">
        <v>0</v>
      </c>
      <c r="C65" s="46">
        <f>B64</f>
        <v>750000</v>
      </c>
      <c r="D65" s="4"/>
      <c r="E65" s="4"/>
      <c r="F65" s="4"/>
      <c r="G65" s="4"/>
      <c r="H65" s="4"/>
    </row>
    <row r="66" spans="1:8" x14ac:dyDescent="0.25">
      <c r="A66" s="45" t="s">
        <v>97</v>
      </c>
      <c r="B66" s="46">
        <f>C59</f>
        <v>1750000</v>
      </c>
      <c r="C66" s="46">
        <v>0</v>
      </c>
      <c r="D66" s="4"/>
      <c r="E66" s="4"/>
      <c r="F66" s="4"/>
      <c r="G66" s="4"/>
      <c r="H66" s="4"/>
    </row>
    <row r="67" spans="1:8" x14ac:dyDescent="0.25">
      <c r="A67" s="45" t="s">
        <v>94</v>
      </c>
      <c r="B67" s="46">
        <v>0</v>
      </c>
      <c r="C67" s="46">
        <f>B66</f>
        <v>1750000</v>
      </c>
      <c r="D67" s="4"/>
      <c r="E67" s="4"/>
      <c r="F67" s="4"/>
      <c r="G67" s="4"/>
      <c r="H67" s="4"/>
    </row>
    <row r="68" spans="1:8" x14ac:dyDescent="0.25">
      <c r="A68" s="45"/>
      <c r="B68" s="46"/>
      <c r="C68" s="9"/>
      <c r="D68" s="4"/>
      <c r="E68" s="4"/>
      <c r="F68" s="4"/>
      <c r="G68" s="4"/>
      <c r="H68" s="4"/>
    </row>
    <row r="69" spans="1:8" x14ac:dyDescent="0.25">
      <c r="A69" s="73" t="s">
        <v>95</v>
      </c>
      <c r="B69" s="3">
        <f>SUM(B64:B67)</f>
        <v>2500000</v>
      </c>
      <c r="C69" s="3">
        <f>SUM(C65:C67)</f>
        <v>2500000</v>
      </c>
      <c r="D69" s="4"/>
      <c r="E69" s="4"/>
      <c r="F69" s="4"/>
      <c r="G69" s="4"/>
      <c r="H69" s="4"/>
    </row>
    <row r="70" spans="1:8" x14ac:dyDescent="0.25">
      <c r="A70" s="73"/>
      <c r="B70" s="3"/>
      <c r="C70" s="3"/>
      <c r="D70" s="4"/>
      <c r="E70" s="4"/>
      <c r="F70" s="4"/>
      <c r="G70" s="4"/>
      <c r="H70" s="4"/>
    </row>
    <row r="71" spans="1:8" x14ac:dyDescent="0.25">
      <c r="A71" s="73"/>
      <c r="B71" s="3"/>
      <c r="C71" s="3"/>
      <c r="D71" s="4"/>
      <c r="E71" s="4"/>
      <c r="F71" s="4"/>
      <c r="G71" s="4"/>
      <c r="H71" s="4"/>
    </row>
    <row r="72" spans="1:8" ht="25.9" customHeight="1" x14ac:dyDescent="0.25">
      <c r="A72" s="108" t="s">
        <v>118</v>
      </c>
      <c r="B72" s="108"/>
      <c r="C72" s="108"/>
      <c r="D72" s="4"/>
      <c r="E72" s="4"/>
      <c r="F72" s="4"/>
      <c r="G72" s="4"/>
      <c r="H72" s="4"/>
    </row>
    <row r="73" spans="1:8" x14ac:dyDescent="0.25">
      <c r="A73" s="2" t="s">
        <v>89</v>
      </c>
      <c r="B73" s="2" t="s">
        <v>90</v>
      </c>
      <c r="C73" s="2" t="s">
        <v>91</v>
      </c>
      <c r="D73" s="4"/>
      <c r="E73" s="4"/>
      <c r="F73" s="4"/>
      <c r="G73" s="4"/>
      <c r="H73" s="4"/>
    </row>
    <row r="74" spans="1:8" x14ac:dyDescent="0.25">
      <c r="A74" s="45" t="s">
        <v>121</v>
      </c>
      <c r="B74" s="46">
        <f>C67</f>
        <v>1750000</v>
      </c>
      <c r="C74" s="164">
        <v>0</v>
      </c>
      <c r="D74" s="4"/>
      <c r="E74" s="4"/>
      <c r="F74" s="4"/>
      <c r="G74" s="4"/>
      <c r="H74" s="4"/>
    </row>
    <row r="75" spans="1:8" x14ac:dyDescent="0.25">
      <c r="A75" s="45" t="s">
        <v>98</v>
      </c>
      <c r="B75" s="46">
        <v>0</v>
      </c>
      <c r="C75" s="46">
        <f>B46</f>
        <v>87500</v>
      </c>
      <c r="D75" s="4"/>
      <c r="E75" s="4"/>
      <c r="F75" s="4"/>
      <c r="G75" s="4"/>
      <c r="H75" s="4"/>
    </row>
    <row r="76" spans="1:8" x14ac:dyDescent="0.25">
      <c r="A76" s="9" t="s">
        <v>99</v>
      </c>
      <c r="B76" s="10">
        <v>0</v>
      </c>
      <c r="C76" s="10">
        <f>B49</f>
        <v>0</v>
      </c>
      <c r="D76" s="4"/>
      <c r="E76" s="4"/>
      <c r="F76" s="4"/>
      <c r="G76" s="4"/>
      <c r="H76" s="4"/>
    </row>
    <row r="77" spans="1:8" x14ac:dyDescent="0.25">
      <c r="A77" s="9" t="s">
        <v>100</v>
      </c>
      <c r="B77" s="10">
        <v>0</v>
      </c>
      <c r="C77" s="10">
        <f>B50</f>
        <v>0</v>
      </c>
      <c r="D77" s="4"/>
      <c r="E77" s="4"/>
      <c r="F77" s="4"/>
      <c r="G77" s="4"/>
      <c r="H77" s="4"/>
    </row>
    <row r="78" spans="1:8" x14ac:dyDescent="0.25">
      <c r="A78" s="9" t="s">
        <v>101</v>
      </c>
      <c r="B78" s="10">
        <v>0</v>
      </c>
      <c r="C78" s="10">
        <f>B18</f>
        <v>0</v>
      </c>
      <c r="D78" s="4"/>
      <c r="E78" s="4"/>
      <c r="F78" s="4"/>
      <c r="G78" s="4"/>
      <c r="H78" s="4"/>
    </row>
    <row r="79" spans="1:8" x14ac:dyDescent="0.25">
      <c r="A79" s="9" t="s">
        <v>102</v>
      </c>
      <c r="B79" s="10">
        <v>0</v>
      </c>
      <c r="C79" s="10">
        <f>B51</f>
        <v>0</v>
      </c>
      <c r="D79" s="4"/>
      <c r="E79" s="4"/>
      <c r="F79" s="4"/>
      <c r="G79" s="4"/>
      <c r="H79" s="4"/>
    </row>
    <row r="80" spans="1:8" ht="15.75" customHeight="1" x14ac:dyDescent="0.25">
      <c r="A80" s="45" t="s">
        <v>120</v>
      </c>
      <c r="B80" s="46">
        <f>IF(B74-C75-C76-C77-C79-C78&lt;0,B74-C75-C76-C77-C79-C78,0)</f>
        <v>0</v>
      </c>
      <c r="C80" s="46">
        <f>IF(B74-C75-C76-C77-C79-C78&lt;=0,0,B74-C75-C76-C77-C79-C78)</f>
        <v>1662500</v>
      </c>
      <c r="D80" s="4"/>
      <c r="E80" s="4"/>
      <c r="F80" s="4"/>
      <c r="G80" s="4"/>
      <c r="H80" s="4"/>
    </row>
    <row r="81" spans="1:8" ht="15.75" customHeight="1" x14ac:dyDescent="0.25">
      <c r="A81" s="9"/>
      <c r="B81" s="10"/>
      <c r="C81" s="10"/>
      <c r="D81" s="4"/>
      <c r="E81" s="4"/>
      <c r="F81" s="4"/>
      <c r="G81" s="4"/>
      <c r="H81" s="4"/>
    </row>
    <row r="82" spans="1:8" ht="15.75" customHeight="1" x14ac:dyDescent="0.25">
      <c r="A82" s="73" t="s">
        <v>95</v>
      </c>
      <c r="B82" s="3">
        <f>SUM(B74:B80)</f>
        <v>1750000</v>
      </c>
      <c r="C82" s="3">
        <f>SUM(C74:C80)</f>
        <v>1750000</v>
      </c>
      <c r="D82" s="4"/>
      <c r="E82" s="4"/>
      <c r="F82" s="4"/>
      <c r="G82" s="4"/>
      <c r="H82" s="4"/>
    </row>
    <row r="83" spans="1:8" ht="31.5" customHeight="1" thickBot="1" x14ac:dyDescent="0.3">
      <c r="A83" s="108" t="s">
        <v>119</v>
      </c>
      <c r="B83" s="108"/>
      <c r="C83" s="108"/>
      <c r="D83" s="4"/>
      <c r="E83" s="4"/>
      <c r="F83" s="4"/>
      <c r="G83" s="4"/>
      <c r="H83" s="4"/>
    </row>
    <row r="84" spans="1:8" ht="15.75" customHeight="1" thickBot="1" x14ac:dyDescent="0.3">
      <c r="A84" s="100" t="s">
        <v>104</v>
      </c>
      <c r="B84" s="101" t="s">
        <v>105</v>
      </c>
      <c r="C84" s="90" t="s">
        <v>106</v>
      </c>
      <c r="D84" s="43" t="s">
        <v>107</v>
      </c>
      <c r="E84" s="44" t="s">
        <v>108</v>
      </c>
      <c r="F84" s="4"/>
      <c r="G84" s="4"/>
      <c r="H84" s="4"/>
    </row>
    <row r="85" spans="1:8" x14ac:dyDescent="0.25">
      <c r="A85" s="98" t="s">
        <v>73</v>
      </c>
      <c r="B85" s="99">
        <f>(B31-B49)*GİRİŞ!C16</f>
        <v>0</v>
      </c>
      <c r="C85" s="91">
        <f>GİRİŞ!C32</f>
        <v>0.15</v>
      </c>
      <c r="D85" s="75">
        <f>B85*C85</f>
        <v>0</v>
      </c>
      <c r="E85" s="75">
        <f>B85-D85</f>
        <v>0</v>
      </c>
      <c r="F85" s="4"/>
      <c r="G85" s="4"/>
      <c r="H85" s="4"/>
    </row>
    <row r="86" spans="1:8" ht="15.75" customHeight="1" x14ac:dyDescent="0.25">
      <c r="A86" s="95" t="s">
        <v>74</v>
      </c>
      <c r="B86" s="96">
        <f>(B31-B32)*GİRİŞ!C17</f>
        <v>0</v>
      </c>
      <c r="C86" s="91">
        <f>GİRİŞ!C33</f>
        <v>0</v>
      </c>
      <c r="D86" s="75">
        <f>B86*C86</f>
        <v>0</v>
      </c>
      <c r="E86" s="76">
        <f>B86-D86</f>
        <v>0</v>
      </c>
      <c r="F86" s="4"/>
      <c r="G86" s="4"/>
      <c r="H86" s="4"/>
    </row>
    <row r="87" spans="1:8" ht="15.75" customHeight="1" x14ac:dyDescent="0.25">
      <c r="A87" s="95" t="s">
        <v>75</v>
      </c>
      <c r="B87" s="96">
        <f>(B31-B32)*GİRİŞ!C18</f>
        <v>0</v>
      </c>
      <c r="C87" s="92">
        <f>GİRİŞ!C34</f>
        <v>0.05</v>
      </c>
      <c r="D87" s="75">
        <f>B87*C87</f>
        <v>0</v>
      </c>
      <c r="E87" s="76">
        <f>B87-D87</f>
        <v>0</v>
      </c>
      <c r="F87" s="4"/>
      <c r="G87" s="4"/>
      <c r="H87" s="4"/>
    </row>
    <row r="88" spans="1:8" ht="15.75" customHeight="1" thickBot="1" x14ac:dyDescent="0.3">
      <c r="A88" s="102" t="s">
        <v>76</v>
      </c>
      <c r="B88" s="96">
        <f>(B31-B32)*GİRİŞ!C19</f>
        <v>0</v>
      </c>
      <c r="C88" s="93">
        <f>GİRİŞ!C35</f>
        <v>0</v>
      </c>
      <c r="D88" s="103">
        <f>B88*C88</f>
        <v>0</v>
      </c>
      <c r="E88" s="77">
        <f>B88-D88</f>
        <v>0</v>
      </c>
      <c r="F88" s="4"/>
      <c r="G88" s="4"/>
      <c r="H88" s="4"/>
    </row>
    <row r="89" spans="1:8" ht="15.75" customHeight="1" thickBot="1" x14ac:dyDescent="0.3">
      <c r="A89" s="104"/>
      <c r="B89" s="105">
        <f>SUM(B85:B88)</f>
        <v>0</v>
      </c>
      <c r="C89" s="94" t="s">
        <v>58</v>
      </c>
      <c r="D89" s="41">
        <f>SUM(D85:D88)</f>
        <v>0</v>
      </c>
      <c r="E89" s="42">
        <f>SUM(E85:E88)</f>
        <v>0</v>
      </c>
      <c r="F89" s="4"/>
      <c r="G89" s="4"/>
      <c r="H89" s="4"/>
    </row>
    <row r="90" spans="1:8" x14ac:dyDescent="0.25">
      <c r="A90" s="4"/>
      <c r="B90" s="78"/>
      <c r="C90" s="78"/>
      <c r="D90" s="78"/>
      <c r="E90" s="78"/>
      <c r="F90" s="4"/>
      <c r="G90" s="4"/>
      <c r="H90" s="4"/>
    </row>
    <row r="91" spans="1:8" x14ac:dyDescent="0.25">
      <c r="A91" s="40" t="s">
        <v>109</v>
      </c>
      <c r="B91" s="4"/>
      <c r="C91" s="4"/>
      <c r="D91" s="4"/>
      <c r="E91" s="4"/>
      <c r="F91" s="4"/>
      <c r="G91" s="4"/>
      <c r="H91" s="4"/>
    </row>
    <row r="92" spans="1:8" x14ac:dyDescent="0.25">
      <c r="A92" s="40" t="s">
        <v>110</v>
      </c>
      <c r="B92" s="4"/>
      <c r="C92" s="4"/>
      <c r="D92" s="4"/>
      <c r="E92" s="4"/>
      <c r="F92" s="4"/>
      <c r="G92" s="4"/>
      <c r="H92" s="4"/>
    </row>
    <row r="93" spans="1:8" x14ac:dyDescent="0.25">
      <c r="A93" s="54"/>
      <c r="B93" s="4"/>
      <c r="C93" s="4"/>
      <c r="D93" s="4"/>
      <c r="E93" s="4"/>
      <c r="F93" s="4"/>
      <c r="G93" s="4"/>
      <c r="H93" s="4"/>
    </row>
  </sheetData>
  <sheetProtection algorithmName="SHA-512" hashValue="GspsJj4rkmbT/Q9YAoLVHLeFuOdY9USPtPSnjT7glPPdxjge3mfZcVrxXvpx2dbMOOKxqgVY0OB2TdFEDHfFXQ==" saltValue="O3UuiNKl+jZtmCc+fl92BQ==" spinCount="100000" sheet="1" formatCells="0" formatColumns="0" formatRows="0" insertColumns="0" insertRows="0" insertHyperlinks="0" sort="0" autoFilter="0" pivotTables="0"/>
  <mergeCells count="11">
    <mergeCell ref="D26:H28"/>
    <mergeCell ref="A53:B53"/>
    <mergeCell ref="A42:B42"/>
    <mergeCell ref="A1:B1"/>
    <mergeCell ref="A5:B5"/>
    <mergeCell ref="A14:B14"/>
    <mergeCell ref="A25:B25"/>
    <mergeCell ref="D10:H12"/>
    <mergeCell ref="C14:D14"/>
    <mergeCell ref="A35:B35"/>
    <mergeCell ref="D32:H34"/>
  </mergeCells>
  <dataValidations count="1">
    <dataValidation type="decimal" allowBlank="1" showInputMessage="1" showErrorMessage="1" errorTitle="Geçersiz Oran" error="Lütfen 0 ile 1 arasında bir oran girin (örn. 0,50)." prompt="Oranı 0 ile 1 arasında giriniz (örn. 0,50 = %50)." sqref="B20 B9:B10" xr:uid="{00000000-0002-0000-0100-000000000000}">
      <formula1>0</formula1>
      <formula2>1</formula2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2"/>
  <sheetViews>
    <sheetView showGridLines="0" topLeftCell="A19" workbookViewId="0">
      <selection activeCell="G17" sqref="G17"/>
    </sheetView>
  </sheetViews>
  <sheetFormatPr defaultRowHeight="15" x14ac:dyDescent="0.25"/>
  <cols>
    <col min="1" max="1" width="55.7109375" customWidth="1"/>
    <col min="2" max="2" width="15.7109375" customWidth="1"/>
    <col min="3" max="3" width="26.140625" style="1" bestFit="1" customWidth="1"/>
    <col min="4" max="4" width="13.140625" customWidth="1"/>
    <col min="5" max="5" width="20.28515625" customWidth="1"/>
    <col min="6" max="6" width="2" customWidth="1"/>
    <col min="7" max="7" width="18.5703125" customWidth="1"/>
    <col min="8" max="8" width="65.7109375" customWidth="1"/>
    <col min="9" max="9" width="19.28515625" bestFit="1" customWidth="1"/>
    <col min="10" max="10" width="11.7109375" bestFit="1" customWidth="1"/>
    <col min="11" max="11" width="10.5703125" bestFit="1" customWidth="1"/>
    <col min="12" max="12" width="21.28515625" customWidth="1"/>
    <col min="13" max="13" width="2" customWidth="1"/>
  </cols>
  <sheetData>
    <row r="1" spans="1:8" ht="25.9" customHeight="1" thickBot="1" x14ac:dyDescent="0.3">
      <c r="A1" s="238" t="s">
        <v>32</v>
      </c>
      <c r="B1" s="239"/>
      <c r="C1" s="4"/>
      <c r="D1" s="4"/>
      <c r="E1" s="4"/>
      <c r="F1" s="4"/>
      <c r="G1" s="4"/>
      <c r="H1" s="4"/>
    </row>
    <row r="2" spans="1:8" ht="18" customHeight="1" x14ac:dyDescent="0.3">
      <c r="A2" s="14" t="s">
        <v>5</v>
      </c>
      <c r="B2" s="4"/>
      <c r="C2" s="79"/>
      <c r="D2" s="4"/>
      <c r="E2" s="4"/>
      <c r="F2" s="4"/>
      <c r="G2" s="4"/>
      <c r="H2" s="4"/>
    </row>
    <row r="3" spans="1:8" ht="15.6" customHeight="1" x14ac:dyDescent="0.25">
      <c r="A3" s="15" t="str">
        <f>GİRİŞ!C9</f>
        <v>xxxxxxx</v>
      </c>
      <c r="B3" s="19" t="s">
        <v>33</v>
      </c>
      <c r="C3" s="4"/>
      <c r="D3" s="4"/>
      <c r="E3" s="4"/>
      <c r="F3" s="4"/>
      <c r="G3" s="4"/>
      <c r="H3" s="4"/>
    </row>
    <row r="4" spans="1:8" ht="16.149999999999999" customHeight="1" thickBot="1" x14ac:dyDescent="0.3">
      <c r="A4" s="18" t="str">
        <f>GİRİŞ!B11</f>
        <v>DAĞITIMA ESAS YIL</v>
      </c>
      <c r="B4" s="20">
        <f>GİRİŞ!C11</f>
        <v>2024</v>
      </c>
      <c r="C4" s="4"/>
      <c r="D4" s="4"/>
      <c r="E4" s="4"/>
      <c r="F4" s="4"/>
      <c r="G4" s="4"/>
      <c r="H4" s="4"/>
    </row>
    <row r="5" spans="1:8" ht="26.45" customHeight="1" thickBot="1" x14ac:dyDescent="0.3">
      <c r="A5" s="223" t="s">
        <v>137</v>
      </c>
      <c r="B5" s="224"/>
      <c r="C5" s="4"/>
      <c r="D5" s="4"/>
      <c r="E5" s="4"/>
      <c r="F5" s="4"/>
      <c r="G5" s="4"/>
      <c r="H5" s="4"/>
    </row>
    <row r="6" spans="1:8" ht="15.6" customHeight="1" x14ac:dyDescent="0.25">
      <c r="A6" s="121" t="str">
        <f>'1-KARIN ŞİRKETTE KALMASI'!A6</f>
        <v>Ödenmiş Sermaye (500-501)</v>
      </c>
      <c r="B6" s="122">
        <f>GİRİŞ!G31</f>
        <v>1000000</v>
      </c>
      <c r="C6" s="58" t="s">
        <v>58</v>
      </c>
      <c r="D6" s="4"/>
      <c r="E6" s="4"/>
      <c r="F6" s="4"/>
      <c r="G6" s="4"/>
      <c r="H6" s="4"/>
    </row>
    <row r="7" spans="1:8" x14ac:dyDescent="0.25">
      <c r="A7" s="123" t="str">
        <f>'1-KARIN ŞİRKETTE KALMASI'!A7</f>
        <v>Mevcut 1. Tertip Yasal Yedek Bakiye (540.01)</v>
      </c>
      <c r="B7" s="122">
        <f>GİRİŞ!G36</f>
        <v>10000</v>
      </c>
      <c r="C7" s="4"/>
      <c r="D7" s="4"/>
      <c r="E7" s="4"/>
      <c r="F7" s="4"/>
      <c r="G7" s="4"/>
      <c r="H7" s="4"/>
    </row>
    <row r="8" spans="1:8" x14ac:dyDescent="0.25">
      <c r="A8" s="123" t="str">
        <f>'1-KARIN ŞİRKETTE KALMASI'!A8</f>
        <v>Mevcut 2. Tertip Yasal Yedek Bakiye (540.02)</v>
      </c>
      <c r="B8" s="122">
        <f>GİRİŞ!G37</f>
        <v>20000</v>
      </c>
      <c r="C8" s="4"/>
      <c r="D8" s="4"/>
      <c r="E8" s="4"/>
      <c r="F8" s="4"/>
      <c r="G8" s="4"/>
      <c r="H8" s="4"/>
    </row>
    <row r="9" spans="1:8" ht="15" customHeight="1" x14ac:dyDescent="0.25">
      <c r="A9" s="123" t="str">
        <f>'1-KARIN ŞİRKETTE KALMASI'!A9</f>
        <v>Kâr Dağıtım Stopaj Oranı</v>
      </c>
      <c r="B9" s="122">
        <f>GİRİŞ!C32</f>
        <v>0.15</v>
      </c>
      <c r="C9" s="4"/>
      <c r="D9" s="4"/>
      <c r="E9" s="4"/>
      <c r="F9" s="4"/>
      <c r="G9" s="4"/>
      <c r="H9" s="4"/>
    </row>
    <row r="10" spans="1:8" x14ac:dyDescent="0.25">
      <c r="A10" s="190" t="str">
        <f>'1-KARIN ŞİRKETTE KALMASI'!A10</f>
        <v xml:space="preserve">Dağıtım Oranı </v>
      </c>
      <c r="B10" s="191">
        <f>GİRİŞ!C13</f>
        <v>1</v>
      </c>
      <c r="C10" s="196" t="s">
        <v>40</v>
      </c>
      <c r="D10" s="242" t="s">
        <v>111</v>
      </c>
      <c r="E10" s="263"/>
      <c r="F10" s="263"/>
      <c r="G10" s="263"/>
      <c r="H10" s="264"/>
    </row>
    <row r="11" spans="1:8" x14ac:dyDescent="0.25">
      <c r="A11" s="123" t="str">
        <f>'1-KARIN ŞİRKETTE KALMASI'!A11</f>
        <v>Dağıtılabilir Geçmiş Yıl Kârları (570)</v>
      </c>
      <c r="B11" s="122">
        <f>GİRİŞ!G38</f>
        <v>0</v>
      </c>
      <c r="C11" s="4"/>
      <c r="D11" s="265"/>
      <c r="E11" s="250"/>
      <c r="F11" s="250"/>
      <c r="G11" s="250"/>
      <c r="H11" s="266"/>
    </row>
    <row r="12" spans="1:8" x14ac:dyDescent="0.25">
      <c r="A12" s="123" t="str">
        <f>'1-KARIN ŞİRKETTE KALMASI'!A12</f>
        <v>Dağıtılabilir Fonlar (502-549)</v>
      </c>
      <c r="B12" s="122">
        <f>GİRİŞ!G39</f>
        <v>0</v>
      </c>
      <c r="C12" s="4"/>
      <c r="D12" s="267"/>
      <c r="E12" s="268"/>
      <c r="F12" s="268"/>
      <c r="G12" s="268"/>
      <c r="H12" s="269"/>
    </row>
    <row r="13" spans="1:8" ht="15.75" thickBot="1" x14ac:dyDescent="0.3">
      <c r="A13" s="150"/>
      <c r="B13" s="150"/>
      <c r="C13" s="4"/>
      <c r="D13" s="4"/>
      <c r="E13" s="4"/>
      <c r="F13" s="4"/>
      <c r="G13" s="4"/>
      <c r="H13" s="4"/>
    </row>
    <row r="14" spans="1:8" ht="25.9" customHeight="1" thickBot="1" x14ac:dyDescent="0.35">
      <c r="A14" s="221" t="s">
        <v>44</v>
      </c>
      <c r="B14" s="222"/>
      <c r="C14" s="240" t="s">
        <v>45</v>
      </c>
      <c r="D14" s="241"/>
      <c r="E14" s="4"/>
      <c r="F14" s="4"/>
      <c r="G14" s="4"/>
      <c r="H14" s="4"/>
    </row>
    <row r="15" spans="1:8" x14ac:dyDescent="0.25">
      <c r="A15" s="124" t="str">
        <f>'1-KARIN ŞİRKETTE KALMASI'!A15</f>
        <v>Ticari Kâr (Cari Dönem)</v>
      </c>
      <c r="B15" s="125">
        <f>GİRİŞ!G32</f>
        <v>2500000</v>
      </c>
      <c r="C15" s="198" t="s">
        <v>47</v>
      </c>
      <c r="D15" s="199">
        <f>B15</f>
        <v>2500000</v>
      </c>
      <c r="E15" s="4"/>
      <c r="F15" s="4"/>
      <c r="G15" s="4"/>
      <c r="H15" s="4"/>
    </row>
    <row r="16" spans="1:8" x14ac:dyDescent="0.25">
      <c r="A16" s="124" t="str">
        <f>'1-KARIN ŞİRKETTE KALMASI'!A16</f>
        <v>KKEG (+)</v>
      </c>
      <c r="B16" s="125">
        <f>GİRİŞ!G33</f>
        <v>500000</v>
      </c>
      <c r="C16" s="198" t="s">
        <v>49</v>
      </c>
      <c r="D16" s="199">
        <f>GİRİŞ!G35</f>
        <v>0</v>
      </c>
      <c r="E16" s="4"/>
      <c r="F16" s="4"/>
      <c r="G16" s="4"/>
      <c r="H16" s="4"/>
    </row>
    <row r="17" spans="1:23" x14ac:dyDescent="0.25">
      <c r="A17" s="124" t="str">
        <f>'1-KARIN ŞİRKETTE KALMASI'!A17</f>
        <v>İndirimler (-)</v>
      </c>
      <c r="B17" s="125">
        <f>GİRİŞ!G34</f>
        <v>0</v>
      </c>
      <c r="C17" s="200" t="s">
        <v>51</v>
      </c>
      <c r="D17" s="201">
        <f>MAX(0, D15-D16)</f>
        <v>2500000</v>
      </c>
      <c r="E17" s="4"/>
      <c r="F17" s="4"/>
      <c r="G17" s="4"/>
      <c r="H17" s="4"/>
    </row>
    <row r="18" spans="1:23" x14ac:dyDescent="0.25">
      <c r="A18" s="124" t="str">
        <f>'1-KARIN ŞİRKETTE KALMASI'!A18</f>
        <v>Geçmiş Yıl Zararları (580) (-)</v>
      </c>
      <c r="B18" s="125">
        <f>GİRİŞ!G35</f>
        <v>0</v>
      </c>
      <c r="C18" s="198" t="s">
        <v>53</v>
      </c>
      <c r="D18" s="199">
        <f>B21</f>
        <v>750000</v>
      </c>
      <c r="E18" s="4"/>
      <c r="F18" s="4"/>
      <c r="G18" s="4"/>
      <c r="H18" s="4"/>
    </row>
    <row r="19" spans="1:23" x14ac:dyDescent="0.25">
      <c r="A19" s="124" t="str">
        <f>'1-KARIN ŞİRKETTE KALMASI'!A19</f>
        <v>Kurumlar Vergisi Matrahı</v>
      </c>
      <c r="B19" s="125">
        <f>MAX(0, B15+B16-B17-B18)</f>
        <v>3000000</v>
      </c>
      <c r="C19" s="198" t="s">
        <v>55</v>
      </c>
      <c r="D19" s="199">
        <f>D17-D18</f>
        <v>1750000</v>
      </c>
      <c r="E19" s="4"/>
      <c r="F19" s="4"/>
      <c r="G19" s="4"/>
      <c r="H19" s="4"/>
    </row>
    <row r="20" spans="1:23" x14ac:dyDescent="0.25">
      <c r="A20" s="124" t="str">
        <f>'1-KARIN ŞİRKETTE KALMASI'!A20</f>
        <v>Kurumlar Vergisi Oranı</v>
      </c>
      <c r="B20" s="125">
        <f>GİRİŞ!C31</f>
        <v>0.25</v>
      </c>
      <c r="C20" s="88"/>
      <c r="D20" s="88"/>
      <c r="E20" s="4"/>
      <c r="F20" s="4"/>
      <c r="G20" s="4"/>
      <c r="H20" s="4"/>
    </row>
    <row r="21" spans="1:23" x14ac:dyDescent="0.25">
      <c r="A21" s="126" t="s">
        <v>57</v>
      </c>
      <c r="B21" s="127">
        <f>B19*B20</f>
        <v>750000</v>
      </c>
      <c r="C21" s="67"/>
      <c r="D21" s="88"/>
      <c r="E21" s="4"/>
      <c r="F21" s="4"/>
      <c r="G21" s="4"/>
      <c r="H21" s="4"/>
    </row>
    <row r="22" spans="1:23" x14ac:dyDescent="0.25">
      <c r="A22" s="124" t="s">
        <v>59</v>
      </c>
      <c r="B22" s="125">
        <f>MAX(0,B15-B21)</f>
        <v>1750000</v>
      </c>
      <c r="C22" s="89"/>
      <c r="D22" s="88"/>
      <c r="E22" s="4"/>
      <c r="F22" s="4"/>
      <c r="G22" s="4"/>
      <c r="H22" s="4"/>
    </row>
    <row r="23" spans="1:23" x14ac:dyDescent="0.25">
      <c r="A23" s="124" t="s">
        <v>60</v>
      </c>
      <c r="B23" s="125">
        <f>B22-B18</f>
        <v>1750000</v>
      </c>
      <c r="C23" s="89"/>
      <c r="D23" s="88"/>
      <c r="E23" s="4"/>
      <c r="F23" s="4"/>
      <c r="G23" s="4"/>
      <c r="H23" s="4"/>
    </row>
    <row r="24" spans="1:23" x14ac:dyDescent="0.25">
      <c r="A24" s="150"/>
      <c r="B24" s="150"/>
      <c r="C24" s="4"/>
      <c r="D24" s="4"/>
      <c r="E24" s="4"/>
      <c r="F24" s="4"/>
      <c r="G24" s="4"/>
      <c r="H24" s="4"/>
    </row>
    <row r="25" spans="1:23" ht="25.9" customHeight="1" x14ac:dyDescent="0.25">
      <c r="A25" s="221" t="s">
        <v>61</v>
      </c>
      <c r="B25" s="222"/>
      <c r="C25" s="4"/>
      <c r="D25" s="4"/>
      <c r="E25" s="4"/>
      <c r="F25" s="4"/>
      <c r="G25" s="4"/>
      <c r="H25" s="4"/>
    </row>
    <row r="26" spans="1:23" ht="14.45" customHeight="1" x14ac:dyDescent="0.25">
      <c r="A26" s="202" t="s">
        <v>62</v>
      </c>
      <c r="B26" s="203">
        <f>MIN(B23*5%, MAX(0, B6*20% - B7))</f>
        <v>87500</v>
      </c>
      <c r="C26" s="197" t="s">
        <v>40</v>
      </c>
      <c r="D26" s="213" t="s">
        <v>134</v>
      </c>
      <c r="E26" s="247"/>
      <c r="F26" s="247"/>
      <c r="G26" s="247"/>
      <c r="H26" s="248"/>
    </row>
    <row r="27" spans="1:23" x14ac:dyDescent="0.25">
      <c r="A27" s="130" t="s">
        <v>64</v>
      </c>
      <c r="B27" s="131">
        <f>B7+B26</f>
        <v>97500</v>
      </c>
      <c r="C27" s="58" t="s">
        <v>58</v>
      </c>
      <c r="D27" s="249"/>
      <c r="E27" s="250"/>
      <c r="F27" s="250"/>
      <c r="G27" s="250"/>
      <c r="H27" s="251"/>
    </row>
    <row r="28" spans="1:23" x14ac:dyDescent="0.25">
      <c r="A28" s="128" t="s">
        <v>65</v>
      </c>
      <c r="B28" s="129">
        <f>MAX(0, B23-B26)</f>
        <v>1662500</v>
      </c>
      <c r="C28" s="4"/>
      <c r="D28" s="252"/>
      <c r="E28" s="253"/>
      <c r="F28" s="253"/>
      <c r="G28" s="253"/>
      <c r="H28" s="254"/>
    </row>
    <row r="29" spans="1:23" x14ac:dyDescent="0.25">
      <c r="A29" s="128" t="s">
        <v>66</v>
      </c>
      <c r="B29" s="129">
        <f>B28+B11+B12</f>
        <v>1662500</v>
      </c>
      <c r="C29" s="4"/>
      <c r="D29" s="4"/>
      <c r="E29" s="4"/>
      <c r="F29" s="4"/>
      <c r="G29" s="4"/>
      <c r="H29" s="4"/>
    </row>
    <row r="30" spans="1:23" x14ac:dyDescent="0.25">
      <c r="A30" s="150" t="s">
        <v>112</v>
      </c>
      <c r="B30" s="204">
        <f>B10</f>
        <v>1</v>
      </c>
      <c r="C30" s="4"/>
      <c r="D30" s="4"/>
      <c r="E30" s="4"/>
      <c r="F30" s="4"/>
      <c r="G30" s="4"/>
      <c r="H30" s="4"/>
    </row>
    <row r="31" spans="1:23" x14ac:dyDescent="0.25">
      <c r="A31" s="128" t="s">
        <v>68</v>
      </c>
      <c r="B31" s="129">
        <f>B29*B30</f>
        <v>1662500</v>
      </c>
      <c r="C31" s="4"/>
      <c r="D31" s="4"/>
      <c r="E31" s="4"/>
      <c r="F31" s="4"/>
      <c r="G31" s="4"/>
      <c r="H31" s="4"/>
    </row>
    <row r="32" spans="1:23" x14ac:dyDescent="0.25">
      <c r="A32" s="202" t="s">
        <v>69</v>
      </c>
      <c r="B32" s="203">
        <f>IF(B8&gt;=(B6/2),0,B31*0.1)</f>
        <v>166250</v>
      </c>
      <c r="C32" s="197" t="s">
        <v>40</v>
      </c>
      <c r="D32" s="227" t="s">
        <v>138</v>
      </c>
      <c r="E32" s="255"/>
      <c r="F32" s="255"/>
      <c r="G32" s="255"/>
      <c r="H32" s="256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</row>
    <row r="33" spans="1:8" ht="19.5" customHeight="1" x14ac:dyDescent="0.25">
      <c r="A33" s="130" t="s">
        <v>70</v>
      </c>
      <c r="B33" s="131">
        <f>B8+B32</f>
        <v>186250</v>
      </c>
      <c r="C33" s="58" t="s">
        <v>58</v>
      </c>
      <c r="D33" s="257"/>
      <c r="E33" s="258"/>
      <c r="F33" s="258"/>
      <c r="G33" s="258"/>
      <c r="H33" s="259"/>
    </row>
    <row r="34" spans="1:8" x14ac:dyDescent="0.25">
      <c r="A34" s="150"/>
      <c r="B34" s="151"/>
      <c r="C34" s="4"/>
      <c r="D34" s="260"/>
      <c r="E34" s="261"/>
      <c r="F34" s="261"/>
      <c r="G34" s="261"/>
      <c r="H34" s="262"/>
    </row>
    <row r="35" spans="1:8" ht="26.25" customHeight="1" x14ac:dyDescent="0.25">
      <c r="A35" s="221" t="s">
        <v>71</v>
      </c>
      <c r="B35" s="222"/>
      <c r="C35" s="4"/>
      <c r="D35" s="4"/>
      <c r="E35" s="4"/>
      <c r="F35" s="4"/>
      <c r="G35" s="4"/>
      <c r="H35" s="4"/>
    </row>
    <row r="36" spans="1:8" x14ac:dyDescent="0.25">
      <c r="A36" s="132" t="s">
        <v>72</v>
      </c>
      <c r="B36" s="133">
        <f>MAX(0, B31-B32)</f>
        <v>1496250</v>
      </c>
      <c r="C36" s="4"/>
      <c r="D36" s="4"/>
      <c r="E36" s="4"/>
      <c r="F36" s="4"/>
      <c r="G36" s="4"/>
      <c r="H36" s="4"/>
    </row>
    <row r="37" spans="1:8" x14ac:dyDescent="0.25">
      <c r="A37" s="132" t="s">
        <v>73</v>
      </c>
      <c r="B37" s="133">
        <f>D85</f>
        <v>224437.5</v>
      </c>
      <c r="C37" s="4"/>
      <c r="D37" s="4"/>
      <c r="E37" s="4"/>
      <c r="F37" s="4"/>
      <c r="G37" s="4"/>
      <c r="H37" s="4"/>
    </row>
    <row r="38" spans="1:8" x14ac:dyDescent="0.25">
      <c r="A38" s="132" t="s">
        <v>74</v>
      </c>
      <c r="B38" s="133">
        <f>D86</f>
        <v>0</v>
      </c>
      <c r="C38" s="4"/>
      <c r="D38" s="4"/>
      <c r="E38" s="4"/>
      <c r="F38" s="4"/>
      <c r="G38" s="4"/>
      <c r="H38" s="4"/>
    </row>
    <row r="39" spans="1:8" x14ac:dyDescent="0.25">
      <c r="A39" s="132" t="s">
        <v>75</v>
      </c>
      <c r="B39" s="133">
        <f>D87</f>
        <v>0</v>
      </c>
      <c r="C39" s="4"/>
      <c r="D39" s="4"/>
      <c r="E39" s="4"/>
      <c r="F39" s="4"/>
      <c r="G39" s="4"/>
      <c r="H39" s="4"/>
    </row>
    <row r="40" spans="1:8" x14ac:dyDescent="0.25">
      <c r="A40" s="132" t="s">
        <v>76</v>
      </c>
      <c r="B40" s="133">
        <f>D88</f>
        <v>0</v>
      </c>
      <c r="C40" s="4"/>
      <c r="D40" s="4"/>
      <c r="E40" s="4"/>
      <c r="F40" s="4"/>
      <c r="G40" s="4"/>
      <c r="H40" s="4"/>
    </row>
    <row r="41" spans="1:8" x14ac:dyDescent="0.25">
      <c r="A41" s="134" t="s">
        <v>77</v>
      </c>
      <c r="B41" s="135">
        <f>SUM(B37:B40)</f>
        <v>224437.5</v>
      </c>
      <c r="C41" s="4"/>
      <c r="D41" s="4"/>
      <c r="E41" s="4"/>
      <c r="F41" s="4"/>
      <c r="G41" s="4"/>
      <c r="H41" s="4"/>
    </row>
    <row r="42" spans="1:8" ht="25.9" customHeight="1" x14ac:dyDescent="0.25">
      <c r="A42" s="221" t="s">
        <v>78</v>
      </c>
      <c r="B42" s="222"/>
      <c r="C42" s="4"/>
      <c r="D42" s="4"/>
      <c r="E42" s="4"/>
      <c r="F42" s="4"/>
      <c r="G42" s="4"/>
      <c r="H42" s="4"/>
    </row>
    <row r="43" spans="1:8" x14ac:dyDescent="0.25">
      <c r="A43" s="136" t="s">
        <v>79</v>
      </c>
      <c r="B43" s="137">
        <f>B15</f>
        <v>2500000</v>
      </c>
      <c r="C43" s="4"/>
      <c r="D43" s="4"/>
      <c r="E43" s="4"/>
      <c r="F43" s="4"/>
      <c r="G43" s="4"/>
      <c r="H43" s="4"/>
    </row>
    <row r="44" spans="1:8" x14ac:dyDescent="0.25">
      <c r="A44" s="138" t="s">
        <v>80</v>
      </c>
      <c r="B44" s="139">
        <f>B21</f>
        <v>750000</v>
      </c>
      <c r="C44" s="58"/>
      <c r="D44" s="80"/>
      <c r="E44" s="4"/>
      <c r="F44" s="4"/>
      <c r="G44" s="4"/>
      <c r="H44" s="4"/>
    </row>
    <row r="45" spans="1:8" x14ac:dyDescent="0.25">
      <c r="A45" s="138" t="s">
        <v>81</v>
      </c>
      <c r="B45" s="140">
        <f>B22</f>
        <v>1750000</v>
      </c>
      <c r="C45" s="58"/>
      <c r="D45" s="4"/>
      <c r="E45" s="4"/>
      <c r="F45" s="4"/>
      <c r="G45" s="4"/>
      <c r="H45" s="4"/>
    </row>
    <row r="46" spans="1:8" x14ac:dyDescent="0.25">
      <c r="A46" s="141" t="s">
        <v>82</v>
      </c>
      <c r="B46" s="142">
        <f>B26</f>
        <v>87500</v>
      </c>
      <c r="C46" s="58"/>
      <c r="D46" s="4"/>
      <c r="E46" s="4"/>
      <c r="F46" s="4"/>
      <c r="G46" s="4"/>
      <c r="H46" s="4"/>
    </row>
    <row r="47" spans="1:8" x14ac:dyDescent="0.25">
      <c r="A47" s="141" t="s">
        <v>83</v>
      </c>
      <c r="B47" s="142">
        <f>B27</f>
        <v>97500</v>
      </c>
      <c r="C47" s="58"/>
      <c r="D47" s="4"/>
      <c r="E47" s="4"/>
      <c r="F47" s="4"/>
      <c r="G47" s="4"/>
      <c r="H47" s="4"/>
    </row>
    <row r="48" spans="1:8" x14ac:dyDescent="0.25">
      <c r="A48" s="141" t="s">
        <v>84</v>
      </c>
      <c r="B48" s="142">
        <f>B31</f>
        <v>1662500</v>
      </c>
      <c r="C48" s="58"/>
      <c r="D48" s="4"/>
      <c r="E48" s="4"/>
      <c r="F48" s="4"/>
      <c r="G48" s="4"/>
      <c r="H48" s="4"/>
    </row>
    <row r="49" spans="1:8" x14ac:dyDescent="0.25">
      <c r="A49" s="141" t="s">
        <v>85</v>
      </c>
      <c r="B49" s="142">
        <f>B32</f>
        <v>166250</v>
      </c>
      <c r="C49" s="58"/>
      <c r="D49" s="4"/>
      <c r="E49" s="4"/>
      <c r="F49" s="4"/>
      <c r="G49" s="4"/>
      <c r="H49" s="4"/>
    </row>
    <row r="50" spans="1:8" x14ac:dyDescent="0.25">
      <c r="A50" s="143" t="s">
        <v>86</v>
      </c>
      <c r="B50" s="144">
        <f>B41</f>
        <v>224437.5</v>
      </c>
      <c r="C50" s="58"/>
      <c r="D50" s="4"/>
      <c r="E50" s="4"/>
      <c r="F50" s="4"/>
      <c r="G50" s="4"/>
      <c r="H50" s="4"/>
    </row>
    <row r="51" spans="1:8" x14ac:dyDescent="0.25">
      <c r="A51" s="145" t="s">
        <v>87</v>
      </c>
      <c r="B51" s="146">
        <f>E89</f>
        <v>1271812.5</v>
      </c>
      <c r="C51" s="58"/>
      <c r="D51" s="4"/>
      <c r="E51" s="4"/>
      <c r="F51" s="4"/>
      <c r="G51" s="4"/>
      <c r="H51" s="4"/>
    </row>
    <row r="52" spans="1:8" x14ac:dyDescent="0.25">
      <c r="A52" s="9"/>
      <c r="B52" s="9"/>
      <c r="C52" s="4"/>
      <c r="D52" s="4"/>
      <c r="E52" s="4"/>
      <c r="F52" s="4"/>
      <c r="G52" s="4"/>
      <c r="H52" s="4"/>
    </row>
    <row r="53" spans="1:8" ht="26.25" customHeight="1" x14ac:dyDescent="0.25">
      <c r="A53" s="236" t="s">
        <v>88</v>
      </c>
      <c r="B53" s="237"/>
      <c r="C53" s="47"/>
      <c r="D53" s="4"/>
      <c r="E53" s="4"/>
      <c r="F53" s="4"/>
      <c r="G53" s="4"/>
      <c r="H53" s="4"/>
    </row>
    <row r="54" spans="1:8" ht="26.25" customHeight="1" x14ac:dyDescent="0.25">
      <c r="A54" s="108" t="s">
        <v>117</v>
      </c>
      <c r="B54" s="108"/>
      <c r="C54" s="108"/>
      <c r="D54" s="4"/>
      <c r="E54" s="4"/>
      <c r="F54" s="4"/>
      <c r="G54" s="4"/>
      <c r="H54" s="4"/>
    </row>
    <row r="55" spans="1:8" x14ac:dyDescent="0.25">
      <c r="A55" s="71" t="s">
        <v>89</v>
      </c>
      <c r="B55" s="11" t="s">
        <v>90</v>
      </c>
      <c r="C55" s="11" t="s">
        <v>91</v>
      </c>
      <c r="D55" s="4"/>
      <c r="E55" s="4"/>
      <c r="F55" s="4"/>
      <c r="G55" s="4"/>
      <c r="H55" s="4"/>
    </row>
    <row r="56" spans="1:8" x14ac:dyDescent="0.25">
      <c r="A56" s="12" t="s">
        <v>92</v>
      </c>
      <c r="B56" s="72">
        <f>MIN(B21, MAX(0, B15))</f>
        <v>750000</v>
      </c>
      <c r="C56" s="9">
        <v>0</v>
      </c>
      <c r="D56" s="4"/>
      <c r="E56" s="4"/>
      <c r="F56" s="4"/>
      <c r="G56" s="4"/>
      <c r="H56" s="4"/>
    </row>
    <row r="57" spans="1:8" x14ac:dyDescent="0.25">
      <c r="A57" s="12" t="s">
        <v>93</v>
      </c>
      <c r="B57" s="13">
        <v>0</v>
      </c>
      <c r="C57" s="13">
        <f>B56</f>
        <v>750000</v>
      </c>
      <c r="D57" s="4"/>
      <c r="E57" s="4"/>
      <c r="F57" s="4"/>
      <c r="G57" s="4"/>
      <c r="H57" s="4"/>
    </row>
    <row r="58" spans="1:8" x14ac:dyDescent="0.25">
      <c r="A58" s="9" t="s">
        <v>94</v>
      </c>
      <c r="B58" s="13">
        <f>B45</f>
        <v>1750000</v>
      </c>
      <c r="C58" s="13">
        <f>B57</f>
        <v>0</v>
      </c>
      <c r="D58" s="4"/>
      <c r="E58" s="4"/>
      <c r="F58" s="4"/>
      <c r="G58" s="4"/>
      <c r="H58" s="4"/>
    </row>
    <row r="59" spans="1:8" x14ac:dyDescent="0.25">
      <c r="A59" s="12" t="s">
        <v>93</v>
      </c>
      <c r="B59" s="13">
        <v>0</v>
      </c>
      <c r="C59" s="13">
        <f>B45</f>
        <v>1750000</v>
      </c>
      <c r="D59" s="4"/>
      <c r="E59" s="4"/>
      <c r="F59" s="4"/>
      <c r="G59" s="4"/>
      <c r="H59" s="4"/>
    </row>
    <row r="60" spans="1:8" x14ac:dyDescent="0.25">
      <c r="A60" s="12"/>
      <c r="B60" s="13"/>
      <c r="C60" s="9"/>
      <c r="D60" s="4"/>
      <c r="E60" s="4"/>
      <c r="F60" s="4"/>
      <c r="G60" s="4"/>
      <c r="H60" s="4"/>
    </row>
    <row r="61" spans="1:8" x14ac:dyDescent="0.25">
      <c r="A61" s="73" t="s">
        <v>95</v>
      </c>
      <c r="B61" s="3">
        <f>SUM(B56:B59)</f>
        <v>2500000</v>
      </c>
      <c r="C61" s="3">
        <f>SUM(C57:C59)</f>
        <v>2500000</v>
      </c>
      <c r="D61" s="4"/>
      <c r="E61" s="4"/>
      <c r="F61" s="4"/>
      <c r="G61" s="4"/>
      <c r="H61" s="4"/>
    </row>
    <row r="62" spans="1:8" x14ac:dyDescent="0.25">
      <c r="A62" s="12"/>
      <c r="B62" s="13"/>
      <c r="C62" s="74"/>
      <c r="D62" s="4"/>
      <c r="E62" s="4"/>
      <c r="F62" s="4"/>
      <c r="G62" s="4"/>
      <c r="H62" s="4"/>
    </row>
    <row r="63" spans="1:8" x14ac:dyDescent="0.25">
      <c r="A63" s="2" t="s">
        <v>89</v>
      </c>
      <c r="B63" s="2" t="s">
        <v>90</v>
      </c>
      <c r="C63" s="2" t="s">
        <v>91</v>
      </c>
      <c r="D63" s="4"/>
      <c r="E63" s="4"/>
      <c r="F63" s="4"/>
      <c r="G63" s="4"/>
      <c r="H63" s="4"/>
    </row>
    <row r="64" spans="1:8" x14ac:dyDescent="0.25">
      <c r="A64" s="45" t="s">
        <v>96</v>
      </c>
      <c r="B64" s="46">
        <f>B56</f>
        <v>750000</v>
      </c>
      <c r="C64" s="9">
        <v>0</v>
      </c>
      <c r="D64" s="4"/>
      <c r="E64" s="4"/>
      <c r="F64" s="4"/>
      <c r="G64" s="4"/>
      <c r="H64" s="4"/>
    </row>
    <row r="65" spans="1:8" x14ac:dyDescent="0.25">
      <c r="A65" s="45" t="s">
        <v>92</v>
      </c>
      <c r="B65" s="46">
        <v>0</v>
      </c>
      <c r="C65" s="46">
        <f>B64</f>
        <v>750000</v>
      </c>
      <c r="D65" s="4"/>
      <c r="E65" s="4"/>
      <c r="F65" s="4"/>
      <c r="G65" s="4"/>
      <c r="H65" s="4"/>
    </row>
    <row r="66" spans="1:8" x14ac:dyDescent="0.25">
      <c r="A66" s="45" t="s">
        <v>97</v>
      </c>
      <c r="B66" s="46">
        <f>C59</f>
        <v>1750000</v>
      </c>
      <c r="C66" s="46">
        <v>0</v>
      </c>
      <c r="D66" s="4"/>
      <c r="E66" s="4"/>
      <c r="F66" s="4"/>
      <c r="G66" s="4"/>
      <c r="H66" s="4"/>
    </row>
    <row r="67" spans="1:8" x14ac:dyDescent="0.25">
      <c r="A67" s="45" t="s">
        <v>94</v>
      </c>
      <c r="B67" s="46">
        <v>0</v>
      </c>
      <c r="C67" s="46">
        <f>B66</f>
        <v>1750000</v>
      </c>
      <c r="D67" s="4"/>
      <c r="E67" s="4"/>
      <c r="F67" s="4"/>
      <c r="G67" s="4"/>
      <c r="H67" s="4"/>
    </row>
    <row r="68" spans="1:8" x14ac:dyDescent="0.25">
      <c r="A68" s="45"/>
      <c r="B68" s="46"/>
      <c r="C68" s="9"/>
      <c r="D68" s="4"/>
      <c r="E68" s="4"/>
      <c r="F68" s="4"/>
      <c r="G68" s="4"/>
      <c r="H68" s="4"/>
    </row>
    <row r="69" spans="1:8" x14ac:dyDescent="0.25">
      <c r="A69" s="73" t="s">
        <v>95</v>
      </c>
      <c r="B69" s="3">
        <f>SUM(B64:B67)</f>
        <v>2500000</v>
      </c>
      <c r="C69" s="3">
        <f>SUM(C65:C67)</f>
        <v>2500000</v>
      </c>
      <c r="D69" s="4"/>
      <c r="E69" s="4"/>
      <c r="F69" s="4"/>
      <c r="G69" s="4"/>
      <c r="H69" s="4"/>
    </row>
    <row r="70" spans="1:8" x14ac:dyDescent="0.25">
      <c r="A70" s="48"/>
      <c r="B70" s="9"/>
      <c r="C70" s="9"/>
      <c r="D70" s="4"/>
      <c r="E70" s="4"/>
      <c r="F70" s="4"/>
      <c r="G70" s="4"/>
      <c r="H70" s="4"/>
    </row>
    <row r="71" spans="1:8" ht="26.25" x14ac:dyDescent="0.25">
      <c r="A71" s="108" t="s">
        <v>118</v>
      </c>
      <c r="B71" s="108"/>
      <c r="C71" s="108"/>
      <c r="D71" s="4"/>
      <c r="E71" s="4"/>
      <c r="F71" s="4"/>
      <c r="G71" s="4"/>
      <c r="H71" s="4"/>
    </row>
    <row r="72" spans="1:8" x14ac:dyDescent="0.25">
      <c r="A72" s="2" t="s">
        <v>89</v>
      </c>
      <c r="B72" s="2" t="s">
        <v>90</v>
      </c>
      <c r="C72" s="2" t="s">
        <v>91</v>
      </c>
      <c r="D72" s="4"/>
      <c r="E72" s="4"/>
      <c r="F72" s="4"/>
      <c r="G72" s="4"/>
      <c r="H72" s="4"/>
    </row>
    <row r="73" spans="1:8" x14ac:dyDescent="0.25">
      <c r="A73" s="9" t="s">
        <v>133</v>
      </c>
      <c r="B73" s="10">
        <f>C67</f>
        <v>1750000</v>
      </c>
      <c r="C73" s="72">
        <v>0</v>
      </c>
      <c r="D73" s="4"/>
      <c r="E73" s="4"/>
      <c r="F73" s="4"/>
      <c r="G73" s="4"/>
      <c r="H73" s="4"/>
    </row>
    <row r="74" spans="1:8" x14ac:dyDescent="0.25">
      <c r="A74" s="9" t="s">
        <v>98</v>
      </c>
      <c r="B74" s="10">
        <v>0</v>
      </c>
      <c r="C74" s="10">
        <f>B46</f>
        <v>87500</v>
      </c>
      <c r="D74" s="4"/>
      <c r="E74" s="4"/>
      <c r="F74" s="4"/>
      <c r="G74" s="4"/>
      <c r="H74" s="4"/>
    </row>
    <row r="75" spans="1:8" x14ac:dyDescent="0.25">
      <c r="A75" s="9" t="s">
        <v>99</v>
      </c>
      <c r="B75" s="10">
        <v>0</v>
      </c>
      <c r="C75" s="10">
        <f>B49</f>
        <v>166250</v>
      </c>
      <c r="D75" s="4"/>
      <c r="E75" s="4"/>
      <c r="F75" s="4"/>
      <c r="G75" s="4"/>
      <c r="H75" s="4"/>
    </row>
    <row r="76" spans="1:8" x14ac:dyDescent="0.25">
      <c r="A76" s="9" t="s">
        <v>100</v>
      </c>
      <c r="B76" s="10">
        <v>0</v>
      </c>
      <c r="C76" s="10">
        <f>B50</f>
        <v>224437.5</v>
      </c>
      <c r="D76" s="4"/>
      <c r="E76" s="4"/>
      <c r="F76" s="4"/>
      <c r="G76" s="4"/>
      <c r="H76" s="4"/>
    </row>
    <row r="77" spans="1:8" x14ac:dyDescent="0.25">
      <c r="A77" s="9" t="s">
        <v>101</v>
      </c>
      <c r="B77" s="10">
        <v>0</v>
      </c>
      <c r="C77" s="10">
        <f>B18</f>
        <v>0</v>
      </c>
      <c r="D77" s="4"/>
      <c r="E77" s="4"/>
      <c r="F77" s="4"/>
      <c r="G77" s="4"/>
      <c r="H77" s="4"/>
    </row>
    <row r="78" spans="1:8" x14ac:dyDescent="0.25">
      <c r="A78" s="9" t="s">
        <v>102</v>
      </c>
      <c r="B78" s="10">
        <v>0</v>
      </c>
      <c r="C78" s="10">
        <f>B51</f>
        <v>1271812.5</v>
      </c>
      <c r="D78" s="4"/>
      <c r="E78" s="4"/>
      <c r="F78" s="4"/>
      <c r="G78" s="4"/>
      <c r="H78" s="4"/>
    </row>
    <row r="79" spans="1:8" ht="15.75" customHeight="1" x14ac:dyDescent="0.25">
      <c r="A79" s="9" t="s">
        <v>103</v>
      </c>
      <c r="B79" s="10">
        <f>ABS(IF(B73-C74-C75-C76-C78-C77&lt;0,B73-C74-C75-C76-C78-C77,0))</f>
        <v>0</v>
      </c>
      <c r="C79" s="10">
        <f>IF(B73-C74-C75-C76-C78-C77&lt;=0,0,B73-C74-C75-C76-C78-C77)</f>
        <v>0</v>
      </c>
      <c r="D79" s="4"/>
      <c r="E79" s="4"/>
      <c r="F79" s="4"/>
      <c r="G79" s="4"/>
      <c r="H79" s="4"/>
    </row>
    <row r="80" spans="1:8" ht="15.75" customHeight="1" x14ac:dyDescent="0.25">
      <c r="A80" s="9"/>
      <c r="B80" s="10"/>
      <c r="C80" s="10"/>
      <c r="D80" s="4"/>
      <c r="E80" s="4"/>
      <c r="F80" s="4"/>
      <c r="G80" s="4"/>
      <c r="H80" s="4"/>
    </row>
    <row r="81" spans="1:8" ht="15.75" customHeight="1" x14ac:dyDescent="0.25">
      <c r="A81" s="73" t="s">
        <v>95</v>
      </c>
      <c r="B81" s="3">
        <f>SUM(B73:B79)</f>
        <v>1750000</v>
      </c>
      <c r="C81" s="3">
        <f>SUM(C73:C79)</f>
        <v>1750000</v>
      </c>
      <c r="D81" s="4"/>
      <c r="E81" s="4"/>
      <c r="F81" s="4"/>
      <c r="G81" s="4"/>
      <c r="H81" s="4"/>
    </row>
    <row r="82" spans="1:8" ht="15.75" customHeight="1" x14ac:dyDescent="0.25">
      <c r="A82" s="97"/>
      <c r="B82" s="97"/>
      <c r="C82" s="4"/>
      <c r="D82" s="4"/>
      <c r="E82" s="4"/>
      <c r="F82" s="4"/>
      <c r="G82" s="4"/>
      <c r="H82" s="4"/>
    </row>
    <row r="83" spans="1:8" ht="23.25" customHeight="1" thickBot="1" x14ac:dyDescent="0.3">
      <c r="A83" s="108" t="s">
        <v>119</v>
      </c>
      <c r="B83" s="108"/>
      <c r="C83" s="108"/>
      <c r="D83" s="4"/>
      <c r="E83" s="4"/>
      <c r="F83" s="4"/>
      <c r="G83" s="4"/>
      <c r="H83" s="4"/>
    </row>
    <row r="84" spans="1:8" ht="15.75" customHeight="1" thickBot="1" x14ac:dyDescent="0.3">
      <c r="A84" s="100" t="s">
        <v>104</v>
      </c>
      <c r="B84" s="101" t="s">
        <v>105</v>
      </c>
      <c r="C84" s="90" t="s">
        <v>106</v>
      </c>
      <c r="D84" s="43" t="s">
        <v>107</v>
      </c>
      <c r="E84" s="44" t="s">
        <v>108</v>
      </c>
      <c r="F84" s="4"/>
      <c r="G84" s="4"/>
      <c r="H84" s="4"/>
    </row>
    <row r="85" spans="1:8" ht="15.75" customHeight="1" x14ac:dyDescent="0.25">
      <c r="A85" s="109" t="s">
        <v>73</v>
      </c>
      <c r="B85" s="110">
        <f>(B31-B49)*GİRİŞ!C16</f>
        <v>1496250</v>
      </c>
      <c r="C85" s="111">
        <f>GİRİŞ!C32</f>
        <v>0.15</v>
      </c>
      <c r="D85" s="112">
        <f>B85*C85</f>
        <v>224437.5</v>
      </c>
      <c r="E85" s="112">
        <f>B85-D85</f>
        <v>1271812.5</v>
      </c>
      <c r="F85" s="4"/>
      <c r="G85" s="4"/>
      <c r="H85" s="4"/>
    </row>
    <row r="86" spans="1:8" ht="15.75" customHeight="1" x14ac:dyDescent="0.25">
      <c r="A86" s="113" t="s">
        <v>74</v>
      </c>
      <c r="B86" s="114">
        <f>(B31-B32)*GİRİŞ!C17</f>
        <v>0</v>
      </c>
      <c r="C86" s="111">
        <f>GİRİŞ!C33</f>
        <v>0</v>
      </c>
      <c r="D86" s="112">
        <f>B86*C86</f>
        <v>0</v>
      </c>
      <c r="E86" s="115">
        <f>B86-D86</f>
        <v>0</v>
      </c>
      <c r="F86" s="4"/>
      <c r="G86" s="4"/>
      <c r="H86" s="4"/>
    </row>
    <row r="87" spans="1:8" ht="15.75" customHeight="1" x14ac:dyDescent="0.25">
      <c r="A87" s="113" t="s">
        <v>75</v>
      </c>
      <c r="B87" s="114">
        <f>(B31-B32)*GİRİŞ!C18</f>
        <v>0</v>
      </c>
      <c r="C87" s="116">
        <f>GİRİŞ!C34</f>
        <v>0.05</v>
      </c>
      <c r="D87" s="112">
        <f>B87*C87</f>
        <v>0</v>
      </c>
      <c r="E87" s="115">
        <f>B87-D87</f>
        <v>0</v>
      </c>
      <c r="F87" s="4"/>
      <c r="G87" s="4"/>
      <c r="H87" s="4"/>
    </row>
    <row r="88" spans="1:8" ht="15.75" customHeight="1" thickBot="1" x14ac:dyDescent="0.3">
      <c r="A88" s="117" t="s">
        <v>76</v>
      </c>
      <c r="B88" s="114">
        <f>(B31-B32)*GİRİŞ!C19</f>
        <v>0</v>
      </c>
      <c r="C88" s="118">
        <f>GİRİŞ!C35</f>
        <v>0</v>
      </c>
      <c r="D88" s="119">
        <f>B88*C88</f>
        <v>0</v>
      </c>
      <c r="E88" s="120">
        <f>B88-D88</f>
        <v>0</v>
      </c>
      <c r="F88" s="4"/>
      <c r="G88" s="4"/>
      <c r="H88" s="4"/>
    </row>
    <row r="89" spans="1:8" ht="15.75" customHeight="1" thickBot="1" x14ac:dyDescent="0.3">
      <c r="A89" s="104"/>
      <c r="B89" s="105">
        <f>SUM(B85:B88)</f>
        <v>1496250</v>
      </c>
      <c r="C89" s="94" t="s">
        <v>58</v>
      </c>
      <c r="D89" s="41">
        <f>SUM(D85:D88)</f>
        <v>224437.5</v>
      </c>
      <c r="E89" s="42">
        <f>SUM(E85:E88)</f>
        <v>1271812.5</v>
      </c>
      <c r="F89" s="4"/>
      <c r="G89" s="4"/>
      <c r="H89" s="4"/>
    </row>
    <row r="90" spans="1:8" ht="15.75" customHeight="1" x14ac:dyDescent="0.25">
      <c r="A90" s="106"/>
      <c r="B90" s="107"/>
      <c r="C90" s="107"/>
      <c r="D90" s="107"/>
      <c r="E90" s="107"/>
      <c r="F90" s="4"/>
      <c r="G90" s="4"/>
      <c r="H90" s="4"/>
    </row>
    <row r="91" spans="1:8" x14ac:dyDescent="0.25">
      <c r="A91" s="39" t="s">
        <v>109</v>
      </c>
      <c r="B91" s="4"/>
      <c r="C91" s="4"/>
      <c r="D91" s="4"/>
      <c r="E91" s="4"/>
      <c r="F91" s="4"/>
      <c r="G91" s="4"/>
      <c r="H91" s="81" t="s">
        <v>58</v>
      </c>
    </row>
    <row r="92" spans="1:8" x14ac:dyDescent="0.25">
      <c r="A92" s="39" t="s">
        <v>110</v>
      </c>
      <c r="B92" s="4"/>
      <c r="C92" s="4"/>
      <c r="D92" s="4"/>
      <c r="E92" s="4"/>
      <c r="F92" s="4"/>
      <c r="G92" s="4"/>
      <c r="H92" s="4"/>
    </row>
  </sheetData>
  <sheetProtection algorithmName="SHA-512" hashValue="YuOTte3YuF3krsdochl02j2zJ2MBTcHau5ZyE2HeBB5IuaXUAed7FjbwLv1rDxNXk2A/wEC1+it37gdy4cS3Fg==" saltValue="QCUMyg3kPCD3nSG62uTAxQ==" spinCount="100000" sheet="1" formatCells="0" formatColumns="0" formatRows="0" insertColumns="0" insertRows="0" insertHyperlinks="0" sort="0" autoFilter="0" pivotTables="0"/>
  <mergeCells count="11">
    <mergeCell ref="A53:B53"/>
    <mergeCell ref="D26:H28"/>
    <mergeCell ref="A42:B42"/>
    <mergeCell ref="A1:B1"/>
    <mergeCell ref="A5:B5"/>
    <mergeCell ref="A14:B14"/>
    <mergeCell ref="A25:B25"/>
    <mergeCell ref="C14:D14"/>
    <mergeCell ref="D10:H12"/>
    <mergeCell ref="A35:B35"/>
    <mergeCell ref="D32:H34"/>
  </mergeCells>
  <dataValidations count="2">
    <dataValidation type="decimal" allowBlank="1" showInputMessage="1" showErrorMessage="1" errorTitle="Geçersiz Oran" error="Lütfen 0 ile 1 arasında bir oran girin (örn. 0,50)." prompt="Oranı 0 ile 1 arasında giriniz (örn. 0,50 = %50)." sqref="B9:B10 B20" xr:uid="{00000000-0002-0000-0200-000000000000}">
      <formula1>0</formula1>
      <formula2>1</formula2>
    </dataValidation>
    <dataValidation type="decimal" showInputMessage="1" showErrorMessage="1" errorTitle="Geçersiz Oran" error="Oran 0.01 ile 0.99 arasında olmalıdır (%1 - %99)." sqref="B10" xr:uid="{00000000-0002-0000-0200-000001000000}">
      <formula1>0.01</formula1>
      <formula2>0.99</formula2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"/>
  <sheetViews>
    <sheetView showGridLines="0" topLeftCell="A46" workbookViewId="0">
      <selection activeCell="F80" sqref="F80"/>
    </sheetView>
  </sheetViews>
  <sheetFormatPr defaultRowHeight="15" x14ac:dyDescent="0.25"/>
  <cols>
    <col min="1" max="1" width="47.5703125" customWidth="1"/>
    <col min="2" max="2" width="16.7109375" customWidth="1"/>
    <col min="3" max="3" width="11.7109375" bestFit="1" customWidth="1"/>
    <col min="4" max="4" width="12.140625" customWidth="1"/>
    <col min="5" max="5" width="14.42578125" customWidth="1"/>
    <col min="6" max="6" width="65.7109375" customWidth="1"/>
    <col min="7" max="7" width="2" customWidth="1"/>
  </cols>
  <sheetData>
    <row r="1" spans="1:8" ht="25.9" customHeight="1" x14ac:dyDescent="0.25">
      <c r="A1" s="244" t="s">
        <v>32</v>
      </c>
      <c r="B1" s="210"/>
      <c r="C1" s="4"/>
      <c r="D1" s="4"/>
      <c r="E1" s="4"/>
      <c r="F1" s="4"/>
      <c r="G1" s="4"/>
      <c r="H1" s="4"/>
    </row>
    <row r="2" spans="1:8" ht="18" customHeight="1" x14ac:dyDescent="0.3">
      <c r="A2" s="14" t="s">
        <v>5</v>
      </c>
      <c r="B2" s="4"/>
      <c r="C2" s="82"/>
      <c r="D2" s="4"/>
      <c r="E2" s="4"/>
      <c r="F2" s="4"/>
      <c r="G2" s="4"/>
      <c r="H2" s="4"/>
    </row>
    <row r="3" spans="1:8" ht="15.6" customHeight="1" x14ac:dyDescent="0.25">
      <c r="A3" s="15" t="str">
        <f>GİRİŞ!C9</f>
        <v>xxxxxxx</v>
      </c>
      <c r="B3" s="19" t="s">
        <v>33</v>
      </c>
      <c r="C3" s="4"/>
      <c r="D3" s="4"/>
      <c r="E3" s="4"/>
      <c r="F3" s="4"/>
      <c r="G3" s="4"/>
      <c r="H3" s="4"/>
    </row>
    <row r="4" spans="1:8" ht="16.149999999999999" customHeight="1" thickBot="1" x14ac:dyDescent="0.3">
      <c r="A4" s="18" t="e">
        <f>GİRİŞ!#REF!</f>
        <v>#REF!</v>
      </c>
      <c r="B4" s="20">
        <f>GİRİŞ!C11</f>
        <v>2024</v>
      </c>
      <c r="C4" s="4"/>
      <c r="D4" s="4"/>
      <c r="E4" s="4"/>
      <c r="F4" s="4"/>
      <c r="G4" s="4"/>
      <c r="H4" s="4"/>
    </row>
    <row r="5" spans="1:8" ht="26.45" customHeight="1" thickBot="1" x14ac:dyDescent="0.3">
      <c r="A5" s="246" t="s">
        <v>34</v>
      </c>
      <c r="B5" s="239"/>
      <c r="C5" s="58"/>
      <c r="D5" s="4"/>
      <c r="E5" s="4"/>
      <c r="F5" s="4"/>
      <c r="G5" s="4"/>
      <c r="H5" s="4"/>
    </row>
    <row r="6" spans="1:8" ht="15.6" customHeight="1" x14ac:dyDescent="0.25">
      <c r="A6" s="59" t="str">
        <f>'1-KARIN ŞİRKETTE KALMASI'!A6</f>
        <v>Ödenmiş Sermaye (500-501)</v>
      </c>
      <c r="B6" s="60">
        <f>GİRİŞ!G31</f>
        <v>1000000</v>
      </c>
      <c r="C6" s="58"/>
      <c r="D6" s="4"/>
      <c r="E6" s="4"/>
      <c r="F6" s="4"/>
      <c r="G6" s="4"/>
      <c r="H6" s="4"/>
    </row>
    <row r="7" spans="1:8" x14ac:dyDescent="0.25">
      <c r="A7" s="61" t="str">
        <f>'1-KARIN ŞİRKETTE KALMASI'!A7</f>
        <v>Mevcut 1. Tertip Yasal Yedek Bakiye (540.01)</v>
      </c>
      <c r="B7" s="62">
        <f>GİRİŞ!G36</f>
        <v>10000</v>
      </c>
      <c r="C7" s="58"/>
      <c r="D7" s="4"/>
      <c r="E7" s="4"/>
      <c r="F7" s="4"/>
      <c r="G7" s="4"/>
      <c r="H7" s="4"/>
    </row>
    <row r="8" spans="1:8" x14ac:dyDescent="0.25">
      <c r="A8" s="61" t="str">
        <f>'1-KARIN ŞİRKETTE KALMASI'!A8</f>
        <v>Mevcut 2. Tertip Yasal Yedek Bakiye (540.02)</v>
      </c>
      <c r="B8" s="62">
        <v>0</v>
      </c>
      <c r="C8" s="58"/>
      <c r="D8" s="4"/>
      <c r="E8" s="4"/>
      <c r="F8" s="4"/>
      <c r="G8" s="4"/>
      <c r="H8" s="4"/>
    </row>
    <row r="9" spans="1:8" x14ac:dyDescent="0.25">
      <c r="A9" s="63" t="str">
        <f>'1-KARIN ŞİRKETTE KALMASI'!A9</f>
        <v>Kâr Dağıtım Stopaj Oranı</v>
      </c>
      <c r="B9" s="30">
        <f>GİRİŞ!C32</f>
        <v>0.15</v>
      </c>
      <c r="C9" s="58"/>
      <c r="D9" s="4"/>
      <c r="E9" s="4"/>
      <c r="F9" s="4"/>
      <c r="G9" s="4"/>
      <c r="H9" s="4"/>
    </row>
    <row r="10" spans="1:8" x14ac:dyDescent="0.25">
      <c r="A10" s="63" t="str">
        <f>'1-KARIN ŞİRKETTE KALMASI'!A10</f>
        <v xml:space="preserve">Dağıtım Oranı </v>
      </c>
      <c r="B10" s="64">
        <v>1</v>
      </c>
      <c r="C10" s="58"/>
      <c r="D10" s="4"/>
      <c r="E10" s="4"/>
      <c r="F10" s="4"/>
      <c r="G10" s="4"/>
      <c r="H10" s="4"/>
    </row>
    <row r="11" spans="1:8" x14ac:dyDescent="0.25">
      <c r="A11" s="61" t="str">
        <f>'1-KARIN ŞİRKETTE KALMASI'!A11</f>
        <v>Dağıtılabilir Geçmiş Yıl Kârları (570)</v>
      </c>
      <c r="B11" s="62">
        <f>GİRİŞ!G38</f>
        <v>0</v>
      </c>
      <c r="C11" s="58"/>
      <c r="D11" s="4"/>
      <c r="E11" s="4"/>
      <c r="F11" s="4"/>
      <c r="G11" s="4"/>
      <c r="H11" s="4"/>
    </row>
    <row r="12" spans="1:8" x14ac:dyDescent="0.25">
      <c r="A12" s="61" t="str">
        <f>'1-KARIN ŞİRKETTE KALMASI'!A12</f>
        <v>Dağıtılabilir Fonlar (502-549)</v>
      </c>
      <c r="B12" s="62">
        <f>GİRİŞ!G39</f>
        <v>0</v>
      </c>
      <c r="C12" s="58"/>
      <c r="D12" s="4"/>
      <c r="E12" s="4"/>
      <c r="F12" s="4"/>
      <c r="G12" s="4"/>
      <c r="H12" s="4"/>
    </row>
    <row r="13" spans="1:8" x14ac:dyDescent="0.25">
      <c r="A13" s="4"/>
      <c r="B13" s="4"/>
      <c r="C13" s="58"/>
      <c r="D13" s="4"/>
      <c r="E13" s="4"/>
      <c r="F13" s="4"/>
      <c r="G13" s="4"/>
      <c r="H13" s="4"/>
    </row>
    <row r="14" spans="1:8" ht="25.9" customHeight="1" x14ac:dyDescent="0.25">
      <c r="A14" s="244" t="s">
        <v>44</v>
      </c>
      <c r="B14" s="210"/>
      <c r="C14" s="58"/>
      <c r="D14" s="4"/>
      <c r="E14" s="4"/>
      <c r="F14" s="4"/>
      <c r="G14" s="4"/>
      <c r="H14" s="4"/>
    </row>
    <row r="15" spans="1:8" x14ac:dyDescent="0.25">
      <c r="A15" s="68" t="str">
        <f>'1-KARIN ŞİRKETTE KALMASI'!A15</f>
        <v>Ticari Kâr (Cari Dönem)</v>
      </c>
      <c r="B15" s="26">
        <f>GİRİŞ!G32</f>
        <v>2500000</v>
      </c>
      <c r="C15" s="58"/>
      <c r="D15" s="4"/>
      <c r="E15" s="4"/>
      <c r="F15" s="4"/>
      <c r="G15" s="4"/>
      <c r="H15" s="4"/>
    </row>
    <row r="16" spans="1:8" x14ac:dyDescent="0.25">
      <c r="A16" s="68" t="str">
        <f>'1-KARIN ŞİRKETTE KALMASI'!A16</f>
        <v>KKEG (+)</v>
      </c>
      <c r="B16" s="26">
        <f>GİRİŞ!G33</f>
        <v>500000</v>
      </c>
      <c r="C16" s="58"/>
      <c r="D16" s="4"/>
      <c r="E16" s="4"/>
      <c r="F16" s="4"/>
      <c r="G16" s="4"/>
      <c r="H16" s="4"/>
    </row>
    <row r="17" spans="1:8" x14ac:dyDescent="0.25">
      <c r="A17" s="68" t="str">
        <f>'1-KARIN ŞİRKETTE KALMASI'!A17</f>
        <v>İndirimler (-)</v>
      </c>
      <c r="B17" s="26">
        <f>GİRİŞ!G34</f>
        <v>0</v>
      </c>
      <c r="C17" s="58"/>
      <c r="D17" s="4"/>
      <c r="E17" s="4"/>
      <c r="F17" s="4"/>
      <c r="G17" s="4"/>
      <c r="H17" s="4"/>
    </row>
    <row r="18" spans="1:8" x14ac:dyDescent="0.25">
      <c r="A18" s="68" t="str">
        <f>'1-KARIN ŞİRKETTE KALMASI'!A18</f>
        <v>Geçmiş Yıl Zararları (580) (-)</v>
      </c>
      <c r="B18" s="26">
        <f>GİRİŞ!G35</f>
        <v>0</v>
      </c>
      <c r="C18" s="58"/>
      <c r="D18" s="4"/>
      <c r="E18" s="4"/>
      <c r="F18" s="4"/>
      <c r="G18" s="4"/>
      <c r="H18" s="4"/>
    </row>
    <row r="19" spans="1:8" x14ac:dyDescent="0.25">
      <c r="A19" s="68" t="str">
        <f>'1-KARIN ŞİRKETTE KALMASI'!A19</f>
        <v>Kurumlar Vergisi Matrahı</v>
      </c>
      <c r="B19" s="26">
        <f>MAX(0, B15+B16-B17-B18)</f>
        <v>3000000</v>
      </c>
      <c r="C19" s="58"/>
      <c r="D19" s="4"/>
      <c r="E19" s="4"/>
      <c r="F19" s="4"/>
      <c r="G19" s="4"/>
      <c r="H19" s="4"/>
    </row>
    <row r="20" spans="1:8" x14ac:dyDescent="0.25">
      <c r="A20" s="63" t="str">
        <f>'1-KARIN ŞİRKETTE KALMASI'!A20</f>
        <v>Kurumlar Vergisi Oranı</v>
      </c>
      <c r="B20" s="30">
        <f>GİRİŞ!C31</f>
        <v>0.25</v>
      </c>
      <c r="C20" s="58"/>
      <c r="D20" s="4"/>
      <c r="E20" s="4"/>
      <c r="F20" s="4"/>
      <c r="G20" s="4"/>
      <c r="H20" s="4"/>
    </row>
    <row r="21" spans="1:8" x14ac:dyDescent="0.25">
      <c r="A21" s="68" t="str">
        <f>'1-KARIN ŞİRKETTE KALMASI'!A21</f>
        <v>Hesaplanan Kurumlar Vergisi</v>
      </c>
      <c r="B21" s="26">
        <f>B19*B20</f>
        <v>750000</v>
      </c>
      <c r="C21" s="58"/>
      <c r="D21" s="4"/>
      <c r="E21" s="4"/>
      <c r="F21" s="4"/>
      <c r="G21" s="4"/>
      <c r="H21" s="4"/>
    </row>
    <row r="22" spans="1:8" x14ac:dyDescent="0.25">
      <c r="A22" s="68" t="str">
        <f>'1-KARIN ŞİRKETTE KALMASI'!A22</f>
        <v>Vergi Sonrası Dönem  Net Kârı (590)</v>
      </c>
      <c r="B22" s="26">
        <f>MAX(0,B15-B21)</f>
        <v>1750000</v>
      </c>
      <c r="C22" s="58"/>
      <c r="D22" s="4"/>
      <c r="E22" s="4"/>
      <c r="F22" s="4"/>
      <c r="G22" s="4"/>
      <c r="H22" s="4"/>
    </row>
    <row r="23" spans="1:8" x14ac:dyDescent="0.25">
      <c r="A23" s="4"/>
      <c r="B23" s="4"/>
      <c r="C23" s="58"/>
      <c r="D23" s="4"/>
      <c r="E23" s="4"/>
      <c r="F23" s="4"/>
      <c r="G23" s="4"/>
      <c r="H23" s="4"/>
    </row>
    <row r="24" spans="1:8" x14ac:dyDescent="0.25">
      <c r="A24" s="4"/>
      <c r="B24" s="4"/>
      <c r="C24" s="58"/>
      <c r="D24" s="4"/>
      <c r="E24" s="4"/>
      <c r="F24" s="4"/>
      <c r="G24" s="4"/>
      <c r="H24" s="4"/>
    </row>
    <row r="25" spans="1:8" ht="25.9" customHeight="1" x14ac:dyDescent="0.25">
      <c r="A25" s="244" t="s">
        <v>61</v>
      </c>
      <c r="B25" s="210"/>
      <c r="C25" s="58"/>
      <c r="D25" s="4"/>
      <c r="E25" s="4"/>
      <c r="F25" s="4"/>
      <c r="G25" s="4"/>
      <c r="H25" s="4"/>
    </row>
    <row r="26" spans="1:8" x14ac:dyDescent="0.25">
      <c r="A26" s="69" t="s">
        <v>62</v>
      </c>
      <c r="B26" s="21">
        <f>MIN(B22*5%, MAX(0, B6*20% - B7))</f>
        <v>87500</v>
      </c>
      <c r="C26" s="28" t="s">
        <v>113</v>
      </c>
      <c r="D26" s="243" t="s">
        <v>63</v>
      </c>
      <c r="E26" s="214"/>
      <c r="F26" s="214"/>
      <c r="G26" s="214"/>
      <c r="H26" s="215"/>
    </row>
    <row r="27" spans="1:8" x14ac:dyDescent="0.25">
      <c r="A27" s="69" t="s">
        <v>64</v>
      </c>
      <c r="B27" s="21">
        <f>B7+B26</f>
        <v>97500</v>
      </c>
      <c r="C27" s="29"/>
      <c r="D27" s="216"/>
      <c r="E27" s="210"/>
      <c r="F27" s="210"/>
      <c r="G27" s="210"/>
      <c r="H27" s="217"/>
    </row>
    <row r="28" spans="1:8" x14ac:dyDescent="0.25">
      <c r="A28" s="69" t="s">
        <v>65</v>
      </c>
      <c r="B28" s="21">
        <f>MAX(0, B22-B26)</f>
        <v>1662500</v>
      </c>
      <c r="C28" s="29"/>
      <c r="D28" s="218"/>
      <c r="E28" s="219"/>
      <c r="F28" s="219"/>
      <c r="G28" s="219"/>
      <c r="H28" s="220"/>
    </row>
    <row r="29" spans="1:8" x14ac:dyDescent="0.25">
      <c r="A29" s="69" t="s">
        <v>66</v>
      </c>
      <c r="B29" s="21">
        <f>B28+B11+B12</f>
        <v>1662500</v>
      </c>
      <c r="C29" s="58"/>
      <c r="D29" s="4"/>
      <c r="E29" s="4"/>
      <c r="F29" s="4"/>
      <c r="G29" s="4"/>
      <c r="H29" s="4"/>
    </row>
    <row r="30" spans="1:8" x14ac:dyDescent="0.25">
      <c r="A30" s="63" t="s">
        <v>67</v>
      </c>
      <c r="B30" s="30">
        <f>B10</f>
        <v>1</v>
      </c>
      <c r="C30" s="58"/>
      <c r="D30" s="4"/>
      <c r="E30" s="4"/>
      <c r="F30" s="4"/>
      <c r="G30" s="4"/>
      <c r="H30" s="4"/>
    </row>
    <row r="31" spans="1:8" x14ac:dyDescent="0.25">
      <c r="A31" s="69" t="s">
        <v>68</v>
      </c>
      <c r="B31" s="21">
        <f>B29*B30</f>
        <v>1662500</v>
      </c>
      <c r="C31" s="58"/>
      <c r="D31" s="4"/>
      <c r="E31" s="4"/>
      <c r="F31" s="4"/>
      <c r="G31" s="4"/>
      <c r="H31" s="4"/>
    </row>
    <row r="32" spans="1:8" x14ac:dyDescent="0.25">
      <c r="A32" s="69" t="s">
        <v>69</v>
      </c>
      <c r="B32" s="21">
        <f>MAX(0, (B31-B6*5%)*10%)</f>
        <v>161250</v>
      </c>
      <c r="C32" s="58"/>
      <c r="D32" s="4"/>
      <c r="E32" s="4"/>
      <c r="F32" s="4"/>
      <c r="G32" s="4"/>
      <c r="H32" s="4"/>
    </row>
    <row r="33" spans="1:8" x14ac:dyDescent="0.25">
      <c r="A33" s="69" t="s">
        <v>70</v>
      </c>
      <c r="B33" s="21">
        <f>B8+B32</f>
        <v>161250</v>
      </c>
      <c r="C33" s="58"/>
      <c r="D33" s="4"/>
      <c r="E33" s="4"/>
      <c r="F33" s="4"/>
      <c r="G33" s="4"/>
      <c r="H33" s="4"/>
    </row>
    <row r="34" spans="1:8" x14ac:dyDescent="0.25">
      <c r="A34" s="69" t="s">
        <v>72</v>
      </c>
      <c r="B34" s="21">
        <f>MAX(0, B31-B32)</f>
        <v>1501250</v>
      </c>
      <c r="C34" s="58"/>
      <c r="D34" s="4"/>
      <c r="E34" s="4"/>
      <c r="F34" s="4"/>
      <c r="G34" s="4"/>
      <c r="H34" s="4"/>
    </row>
    <row r="35" spans="1:8" x14ac:dyDescent="0.25">
      <c r="A35" s="69" t="s">
        <v>114</v>
      </c>
      <c r="B35" s="21">
        <f>B34*B9</f>
        <v>225187.5</v>
      </c>
      <c r="C35" s="58"/>
      <c r="D35" s="4"/>
      <c r="E35" s="4"/>
      <c r="F35" s="4"/>
      <c r="G35" s="4"/>
      <c r="H35" s="4"/>
    </row>
    <row r="36" spans="1:8" x14ac:dyDescent="0.25">
      <c r="A36" s="69" t="s">
        <v>115</v>
      </c>
      <c r="B36" s="21">
        <f>B34-B35</f>
        <v>1276062.5</v>
      </c>
      <c r="C36" s="58"/>
      <c r="D36" s="4"/>
      <c r="E36" s="4"/>
      <c r="F36" s="4"/>
      <c r="G36" s="4"/>
      <c r="H36" s="4"/>
    </row>
    <row r="37" spans="1:8" x14ac:dyDescent="0.25">
      <c r="A37" s="4"/>
      <c r="B37" s="4"/>
      <c r="C37" s="58"/>
      <c r="D37" s="4"/>
      <c r="E37" s="4"/>
      <c r="F37" s="4"/>
      <c r="G37" s="4"/>
      <c r="H37" s="4"/>
    </row>
    <row r="38" spans="1:8" ht="25.9" customHeight="1" x14ac:dyDescent="0.25">
      <c r="A38" s="244" t="s">
        <v>78</v>
      </c>
      <c r="B38" s="210"/>
      <c r="C38" s="58"/>
      <c r="D38" s="4"/>
      <c r="E38" s="4"/>
      <c r="F38" s="4"/>
      <c r="G38" s="4"/>
      <c r="H38" s="4"/>
    </row>
    <row r="39" spans="1:8" x14ac:dyDescent="0.25">
      <c r="A39" s="83" t="s">
        <v>79</v>
      </c>
      <c r="B39" s="22">
        <f>B15</f>
        <v>2500000</v>
      </c>
      <c r="C39" s="58"/>
      <c r="D39" s="4"/>
      <c r="E39" s="4"/>
      <c r="F39" s="4"/>
      <c r="G39" s="4"/>
      <c r="H39" s="4"/>
    </row>
    <row r="40" spans="1:8" x14ac:dyDescent="0.25">
      <c r="A40" s="84" t="s">
        <v>80</v>
      </c>
      <c r="B40" s="23">
        <f>B21</f>
        <v>750000</v>
      </c>
      <c r="C40" s="58"/>
      <c r="D40" s="80"/>
      <c r="E40" s="4"/>
      <c r="F40" s="4"/>
      <c r="G40" s="4"/>
      <c r="H40" s="4"/>
    </row>
    <row r="41" spans="1:8" x14ac:dyDescent="0.25">
      <c r="A41" s="84" t="s">
        <v>81</v>
      </c>
      <c r="B41" s="24">
        <f>B22</f>
        <v>1750000</v>
      </c>
      <c r="C41" s="58"/>
      <c r="D41" s="4"/>
      <c r="E41" s="4"/>
      <c r="F41" s="4"/>
      <c r="G41" s="4"/>
      <c r="H41" s="4"/>
    </row>
    <row r="42" spans="1:8" x14ac:dyDescent="0.25">
      <c r="A42" s="85" t="s">
        <v>82</v>
      </c>
      <c r="B42" s="25">
        <f>B26</f>
        <v>87500</v>
      </c>
      <c r="C42" s="58"/>
      <c r="D42" s="4"/>
      <c r="E42" s="4"/>
      <c r="F42" s="4"/>
      <c r="G42" s="4"/>
      <c r="H42" s="4"/>
    </row>
    <row r="43" spans="1:8" x14ac:dyDescent="0.25">
      <c r="A43" s="85" t="s">
        <v>83</v>
      </c>
      <c r="B43" s="25">
        <f>B27</f>
        <v>97500</v>
      </c>
      <c r="C43" s="58"/>
      <c r="D43" s="4"/>
      <c r="E43" s="4"/>
      <c r="F43" s="4"/>
      <c r="G43" s="4"/>
      <c r="H43" s="4"/>
    </row>
    <row r="44" spans="1:8" x14ac:dyDescent="0.25">
      <c r="A44" s="85" t="s">
        <v>84</v>
      </c>
      <c r="B44" s="25">
        <f>B31</f>
        <v>1662500</v>
      </c>
      <c r="C44" s="58"/>
      <c r="D44" s="4"/>
      <c r="E44" s="4"/>
      <c r="F44" s="4"/>
      <c r="G44" s="4"/>
      <c r="H44" s="4"/>
    </row>
    <row r="45" spans="1:8" x14ac:dyDescent="0.25">
      <c r="A45" s="85" t="s">
        <v>85</v>
      </c>
      <c r="B45" s="25">
        <f>B32</f>
        <v>161250</v>
      </c>
      <c r="C45" s="58"/>
      <c r="D45" s="4"/>
      <c r="E45" s="4"/>
      <c r="F45" s="4"/>
      <c r="G45" s="4"/>
      <c r="H45" s="4"/>
    </row>
    <row r="46" spans="1:8" x14ac:dyDescent="0.25">
      <c r="A46" s="85" t="s">
        <v>86</v>
      </c>
      <c r="B46" s="25">
        <f>B35</f>
        <v>225187.5</v>
      </c>
      <c r="C46" s="58"/>
      <c r="D46" s="4"/>
      <c r="E46" s="4"/>
      <c r="F46" s="4"/>
      <c r="G46" s="4"/>
      <c r="H46" s="4"/>
    </row>
    <row r="47" spans="1:8" x14ac:dyDescent="0.25">
      <c r="A47" s="85" t="s">
        <v>87</v>
      </c>
      <c r="B47" s="25">
        <f>B36</f>
        <v>1276062.5</v>
      </c>
      <c r="C47" s="58"/>
      <c r="D47" s="4"/>
      <c r="E47" s="4"/>
      <c r="F47" s="4"/>
      <c r="G47" s="4"/>
      <c r="H47" s="4"/>
    </row>
    <row r="48" spans="1:8" x14ac:dyDescent="0.25">
      <c r="A48" s="4"/>
      <c r="B48" s="4"/>
      <c r="C48" s="58"/>
      <c r="D48" s="4"/>
      <c r="E48" s="4"/>
      <c r="F48" s="4"/>
      <c r="G48" s="4"/>
      <c r="H48" s="4"/>
    </row>
    <row r="49" spans="1:8" x14ac:dyDescent="0.25">
      <c r="A49" s="245" t="s">
        <v>88</v>
      </c>
      <c r="B49" s="214"/>
      <c r="C49" s="215"/>
      <c r="D49" s="4"/>
      <c r="E49" s="4"/>
      <c r="F49" s="4"/>
      <c r="G49" s="4"/>
      <c r="H49" s="4"/>
    </row>
    <row r="50" spans="1:8" x14ac:dyDescent="0.25">
      <c r="A50" s="71" t="s">
        <v>89</v>
      </c>
      <c r="B50" s="11" t="s">
        <v>90</v>
      </c>
      <c r="C50" s="11" t="s">
        <v>91</v>
      </c>
      <c r="D50" s="4"/>
      <c r="E50" s="4"/>
      <c r="F50" s="4"/>
      <c r="G50" s="4"/>
      <c r="H50" s="4"/>
    </row>
    <row r="51" spans="1:8" x14ac:dyDescent="0.25">
      <c r="A51" s="12" t="s">
        <v>92</v>
      </c>
      <c r="B51" s="72">
        <f>MIN(B21, MAX(0, B15))</f>
        <v>750000</v>
      </c>
      <c r="C51" s="72">
        <v>0</v>
      </c>
      <c r="D51" s="4"/>
      <c r="E51" s="4"/>
      <c r="F51" s="4"/>
      <c r="G51" s="4"/>
      <c r="H51" s="4"/>
    </row>
    <row r="52" spans="1:8" x14ac:dyDescent="0.25">
      <c r="A52" s="12" t="s">
        <v>93</v>
      </c>
      <c r="B52" s="13">
        <v>0</v>
      </c>
      <c r="C52" s="13">
        <f>B51</f>
        <v>750000</v>
      </c>
      <c r="D52" s="4"/>
      <c r="E52" s="4"/>
      <c r="F52" s="4"/>
      <c r="G52" s="4"/>
      <c r="H52" s="4"/>
    </row>
    <row r="53" spans="1:8" x14ac:dyDescent="0.25">
      <c r="A53" s="9" t="s">
        <v>94</v>
      </c>
      <c r="B53" s="13">
        <f>B41</f>
        <v>1750000</v>
      </c>
      <c r="C53" s="13">
        <v>0</v>
      </c>
      <c r="D53" s="4"/>
      <c r="E53" s="4"/>
      <c r="F53" s="4"/>
      <c r="G53" s="4"/>
      <c r="H53" s="4"/>
    </row>
    <row r="54" spans="1:8" x14ac:dyDescent="0.25">
      <c r="A54" s="12" t="s">
        <v>93</v>
      </c>
      <c r="B54" s="13">
        <v>0</v>
      </c>
      <c r="C54" s="13">
        <f>B41</f>
        <v>1750000</v>
      </c>
      <c r="D54" s="4"/>
      <c r="E54" s="4"/>
      <c r="F54" s="4"/>
      <c r="G54" s="4"/>
      <c r="H54" s="4"/>
    </row>
    <row r="55" spans="1:8" x14ac:dyDescent="0.25">
      <c r="A55" s="73" t="s">
        <v>95</v>
      </c>
      <c r="B55" s="3">
        <f>SUM(B51:B54)</f>
        <v>2500000</v>
      </c>
      <c r="C55" s="3">
        <f>SUM(C51:C54)</f>
        <v>2500000</v>
      </c>
      <c r="D55" s="4"/>
      <c r="E55" s="4"/>
      <c r="F55" s="4"/>
      <c r="G55" s="4"/>
      <c r="H55" s="4"/>
    </row>
    <row r="56" spans="1:8" x14ac:dyDescent="0.25">
      <c r="A56" s="6"/>
      <c r="B56" s="7"/>
      <c r="C56" s="7"/>
      <c r="D56" s="4"/>
      <c r="E56" s="4"/>
      <c r="F56" s="4"/>
      <c r="G56" s="4"/>
      <c r="H56" s="4"/>
    </row>
    <row r="57" spans="1:8" x14ac:dyDescent="0.25">
      <c r="A57" s="2" t="s">
        <v>89</v>
      </c>
      <c r="B57" s="2" t="s">
        <v>90</v>
      </c>
      <c r="C57" s="2" t="s">
        <v>91</v>
      </c>
      <c r="D57" s="4"/>
      <c r="E57" s="4"/>
      <c r="F57" s="4"/>
      <c r="G57" s="4"/>
      <c r="H57" s="4"/>
    </row>
    <row r="58" spans="1:8" x14ac:dyDescent="0.25">
      <c r="A58" s="9" t="s">
        <v>96</v>
      </c>
      <c r="B58" s="10">
        <f>B51</f>
        <v>750000</v>
      </c>
      <c r="C58" s="10">
        <v>0</v>
      </c>
      <c r="D58" s="4"/>
      <c r="E58" s="4"/>
      <c r="F58" s="4"/>
      <c r="G58" s="4"/>
      <c r="H58" s="4"/>
    </row>
    <row r="59" spans="1:8" x14ac:dyDescent="0.25">
      <c r="A59" s="9" t="s">
        <v>92</v>
      </c>
      <c r="B59" s="10">
        <v>0</v>
      </c>
      <c r="C59" s="10">
        <f>B58</f>
        <v>750000</v>
      </c>
      <c r="D59" s="4"/>
      <c r="E59" s="4"/>
      <c r="F59" s="4"/>
      <c r="G59" s="4"/>
      <c r="H59" s="4"/>
    </row>
    <row r="60" spans="1:8" x14ac:dyDescent="0.25">
      <c r="A60" s="9" t="s">
        <v>94</v>
      </c>
      <c r="B60" s="10">
        <f>C54</f>
        <v>1750000</v>
      </c>
      <c r="C60" s="10">
        <v>0</v>
      </c>
      <c r="D60" s="4"/>
      <c r="E60" s="4"/>
      <c r="F60" s="4"/>
      <c r="G60" s="4"/>
      <c r="H60" s="4"/>
    </row>
    <row r="61" spans="1:8" x14ac:dyDescent="0.25">
      <c r="A61" s="9" t="s">
        <v>97</v>
      </c>
      <c r="B61" s="10">
        <v>0</v>
      </c>
      <c r="C61" s="10">
        <f>B60</f>
        <v>1750000</v>
      </c>
      <c r="D61" s="4"/>
      <c r="E61" s="4"/>
      <c r="F61" s="4"/>
      <c r="G61" s="4"/>
      <c r="H61" s="4"/>
    </row>
    <row r="62" spans="1:8" x14ac:dyDescent="0.25">
      <c r="A62" s="73" t="s">
        <v>95</v>
      </c>
      <c r="B62" s="3">
        <f>SUM(B58:B61)</f>
        <v>2500000</v>
      </c>
      <c r="C62" s="3">
        <f>SUM(C58:C61)</f>
        <v>2500000</v>
      </c>
      <c r="D62" s="4"/>
      <c r="E62" s="4"/>
      <c r="F62" s="4"/>
      <c r="G62" s="4"/>
      <c r="H62" s="4"/>
    </row>
    <row r="63" spans="1:8" x14ac:dyDescent="0.25">
      <c r="A63" s="8"/>
      <c r="B63" s="5"/>
      <c r="C63" s="5"/>
      <c r="D63" s="4"/>
      <c r="E63" s="4"/>
      <c r="F63" s="4"/>
      <c r="G63" s="4"/>
      <c r="H63" s="4"/>
    </row>
    <row r="64" spans="1:8" x14ac:dyDescent="0.25">
      <c r="A64" s="2" t="s">
        <v>89</v>
      </c>
      <c r="B64" s="2" t="s">
        <v>90</v>
      </c>
      <c r="C64" s="2" t="s">
        <v>91</v>
      </c>
      <c r="D64" s="4"/>
      <c r="E64" s="4"/>
      <c r="F64" s="4"/>
      <c r="G64" s="4"/>
      <c r="H64" s="4"/>
    </row>
    <row r="65" spans="1:8" x14ac:dyDescent="0.25">
      <c r="A65" s="9" t="s">
        <v>97</v>
      </c>
      <c r="B65" s="10">
        <f>C61</f>
        <v>1750000</v>
      </c>
      <c r="C65" s="72">
        <v>0</v>
      </c>
      <c r="D65" s="4"/>
      <c r="E65" s="4"/>
      <c r="F65" s="4"/>
      <c r="G65" s="4"/>
      <c r="H65" s="4"/>
    </row>
    <row r="66" spans="1:8" x14ac:dyDescent="0.25">
      <c r="A66" s="9" t="s">
        <v>98</v>
      </c>
      <c r="B66" s="10">
        <v>0</v>
      </c>
      <c r="C66" s="10">
        <f>B42</f>
        <v>87500</v>
      </c>
      <c r="D66" s="4"/>
      <c r="E66" s="4"/>
      <c r="F66" s="4"/>
      <c r="G66" s="4"/>
      <c r="H66" s="4"/>
    </row>
    <row r="67" spans="1:8" x14ac:dyDescent="0.25">
      <c r="A67" s="9" t="s">
        <v>99</v>
      </c>
      <c r="B67" s="10">
        <v>0</v>
      </c>
      <c r="C67" s="10">
        <f>B45</f>
        <v>161250</v>
      </c>
      <c r="D67" s="4"/>
      <c r="E67" s="4"/>
      <c r="F67" s="4"/>
      <c r="G67" s="4"/>
      <c r="H67" s="4"/>
    </row>
    <row r="68" spans="1:8" x14ac:dyDescent="0.25">
      <c r="A68" s="9" t="s">
        <v>100</v>
      </c>
      <c r="B68" s="10">
        <v>0</v>
      </c>
      <c r="C68" s="10">
        <f>B46</f>
        <v>225187.5</v>
      </c>
      <c r="D68" s="4"/>
      <c r="E68" s="4"/>
      <c r="F68" s="4"/>
      <c r="G68" s="4"/>
      <c r="H68" s="4"/>
    </row>
    <row r="69" spans="1:8" x14ac:dyDescent="0.25">
      <c r="A69" s="9" t="s">
        <v>102</v>
      </c>
      <c r="B69" s="10">
        <v>0</v>
      </c>
      <c r="C69" s="10">
        <f>B47</f>
        <v>1276062.5</v>
      </c>
      <c r="D69" s="4"/>
      <c r="E69" s="4"/>
      <c r="F69" s="4"/>
      <c r="G69" s="4"/>
      <c r="H69" s="4"/>
    </row>
    <row r="70" spans="1:8" x14ac:dyDescent="0.25">
      <c r="A70" s="9" t="s">
        <v>103</v>
      </c>
      <c r="B70" s="10">
        <v>0</v>
      </c>
      <c r="C70" s="10">
        <f>B65-C66-C67-C68-C69</f>
        <v>0</v>
      </c>
      <c r="D70" s="4"/>
      <c r="E70" s="4"/>
      <c r="F70" s="4"/>
      <c r="G70" s="4"/>
      <c r="H70" s="4"/>
    </row>
    <row r="71" spans="1:8" x14ac:dyDescent="0.25">
      <c r="A71" s="73" t="s">
        <v>95</v>
      </c>
      <c r="B71" s="3">
        <f>SUM(B65:B70)</f>
        <v>1750000</v>
      </c>
      <c r="C71" s="3">
        <f>SUM(C65:C70)</f>
        <v>1750000</v>
      </c>
      <c r="D71" s="4"/>
      <c r="E71" s="4"/>
      <c r="F71" s="4"/>
      <c r="G71" s="4"/>
      <c r="H71" s="4"/>
    </row>
    <row r="72" spans="1:8" x14ac:dyDescent="0.25">
      <c r="A72" s="4"/>
      <c r="B72" s="4"/>
      <c r="C72" s="4"/>
      <c r="D72" s="4"/>
      <c r="E72" s="4"/>
      <c r="F72" s="4"/>
      <c r="G72" s="4"/>
      <c r="H72" s="4"/>
    </row>
    <row r="73" spans="1:8" x14ac:dyDescent="0.25">
      <c r="A73" s="27" t="s">
        <v>104</v>
      </c>
      <c r="B73" s="27" t="s">
        <v>105</v>
      </c>
      <c r="C73" s="27" t="s">
        <v>106</v>
      </c>
      <c r="D73" s="27" t="s">
        <v>107</v>
      </c>
      <c r="E73" s="27" t="s">
        <v>108</v>
      </c>
      <c r="F73" s="4"/>
      <c r="G73" s="4"/>
      <c r="H73" s="4"/>
    </row>
    <row r="74" spans="1:8" x14ac:dyDescent="0.25">
      <c r="A74" s="65" t="s">
        <v>73</v>
      </c>
      <c r="B74" s="86">
        <f>B34</f>
        <v>1501250</v>
      </c>
      <c r="C74" s="87">
        <f>B10</f>
        <v>1</v>
      </c>
      <c r="D74" s="86">
        <f>B74*C74</f>
        <v>1501250</v>
      </c>
      <c r="E74" s="86">
        <f>B74-D74</f>
        <v>0</v>
      </c>
      <c r="F74" s="4"/>
      <c r="G74" s="4"/>
      <c r="H74" s="4"/>
    </row>
    <row r="75" spans="1:8" x14ac:dyDescent="0.25">
      <c r="A75" s="65" t="s">
        <v>74</v>
      </c>
      <c r="B75" s="86">
        <f>B34</f>
        <v>1501250</v>
      </c>
      <c r="C75" s="87">
        <v>0</v>
      </c>
      <c r="D75" s="86">
        <f>B75*C75</f>
        <v>0</v>
      </c>
      <c r="E75" s="86">
        <f>B75-D75</f>
        <v>1501250</v>
      </c>
      <c r="F75" s="4"/>
      <c r="G75" s="4"/>
      <c r="H75" s="4"/>
    </row>
    <row r="76" spans="1:8" x14ac:dyDescent="0.25">
      <c r="A76" s="65" t="s">
        <v>75</v>
      </c>
      <c r="B76" s="86">
        <f>B34</f>
        <v>1501250</v>
      </c>
      <c r="C76" s="87">
        <v>0.1</v>
      </c>
      <c r="D76" s="86">
        <f>B76*C76</f>
        <v>150125</v>
      </c>
      <c r="E76" s="86">
        <f>B76-D76</f>
        <v>1351125</v>
      </c>
      <c r="F76" s="4"/>
      <c r="G76" s="4"/>
      <c r="H76" s="4"/>
    </row>
    <row r="77" spans="1:8" x14ac:dyDescent="0.25">
      <c r="A77" s="4"/>
      <c r="B77" s="4"/>
      <c r="C77" s="4"/>
      <c r="D77" s="4"/>
      <c r="E77" s="4"/>
      <c r="F77" s="4"/>
      <c r="G77" s="4"/>
      <c r="H77" s="4"/>
    </row>
    <row r="78" spans="1:8" x14ac:dyDescent="0.25">
      <c r="A78" s="16" t="s">
        <v>116</v>
      </c>
      <c r="B78" s="4"/>
      <c r="C78" s="4"/>
      <c r="D78" s="4"/>
      <c r="E78" s="4"/>
      <c r="F78" s="4"/>
      <c r="G78" s="4"/>
      <c r="H78" s="4"/>
    </row>
    <row r="79" spans="1:8" x14ac:dyDescent="0.25">
      <c r="A79" s="17" t="s">
        <v>109</v>
      </c>
      <c r="B79" s="4"/>
      <c r="C79" s="4"/>
      <c r="D79" s="4"/>
      <c r="E79" s="4"/>
      <c r="F79" s="4"/>
      <c r="G79" s="4"/>
      <c r="H79" s="4"/>
    </row>
    <row r="80" spans="1:8" x14ac:dyDescent="0.25">
      <c r="A80" s="17" t="s">
        <v>110</v>
      </c>
      <c r="B80" s="4"/>
      <c r="C80" s="4"/>
      <c r="D80" s="4"/>
      <c r="E80" s="4"/>
      <c r="F80" s="4"/>
      <c r="G80" s="4"/>
      <c r="H80" s="4"/>
    </row>
  </sheetData>
  <sheetProtection password="8830" sheet="1"/>
  <mergeCells count="7">
    <mergeCell ref="D26:H28"/>
    <mergeCell ref="A38:B38"/>
    <mergeCell ref="A49:C49"/>
    <mergeCell ref="A1:B1"/>
    <mergeCell ref="A5:B5"/>
    <mergeCell ref="A14:B14"/>
    <mergeCell ref="A25:B25"/>
  </mergeCells>
  <dataValidations count="1">
    <dataValidation type="decimal" allowBlank="1" showInputMessage="1" showErrorMessage="1" errorTitle="Geçersiz Oran" error="Lütfen 0 ile 1 arasında bir oran girin (örn. 0,50)." prompt="Oranı 0 ile 1 arasında giriniz (örn. 0,50 = %50)." sqref="B9:B10 B20" xr:uid="{00000000-0002-0000-0300-000000000000}">
      <formula1>0</formula1>
      <formula2>1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GİRİŞ</vt:lpstr>
      <vt:lpstr>1-KARIN ŞİRKETTE KALMASI</vt:lpstr>
      <vt:lpstr>2-NAKİT KAR DAĞITIM</vt:lpstr>
      <vt:lpstr>3-TAM DAĞITIM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Rasim Sezer</cp:lastModifiedBy>
  <dcterms:created xsi:type="dcterms:W3CDTF">2025-08-27T09:09:47Z</dcterms:created>
  <dcterms:modified xsi:type="dcterms:W3CDTF">2025-11-05T14:39:51Z</dcterms:modified>
</cp:coreProperties>
</file>